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USPAS1S01\MWH Research\Projects\WateReuse Foundation\WRF 13-05 Natural Gas\06 Final Report\Editor Review\"/>
    </mc:Choice>
  </mc:AlternateContent>
  <bookViews>
    <workbookView xWindow="-15" yWindow="540" windowWidth="15375" windowHeight="5805" tabRatio="832" firstSheet="1" activeTab="1"/>
  </bookViews>
  <sheets>
    <sheet name="Config" sheetId="104" state="hidden" r:id="rId1"/>
    <sheet name="Project Info" sheetId="67" r:id="rId2"/>
    <sheet name="Desalination Info" sheetId="68" state="hidden" r:id="rId3"/>
    <sheet name="Energy Use" sheetId="75" state="hidden" r:id="rId4"/>
    <sheet name="Scenarios " sheetId="85" state="hidden" r:id="rId5"/>
    <sheet name="LCC Assumptions" sheetId="69" state="hidden" r:id="rId6"/>
    <sheet name="Power Plant Config" sheetId="76" state="hidden" r:id="rId7"/>
    <sheet name="NG LNG - CAP" sheetId="81" state="hidden" r:id="rId8"/>
    <sheet name="NG LNG - O&amp;M" sheetId="83" state="hidden" r:id="rId9"/>
    <sheet name="NG LNG- GHG" sheetId="86" state="hidden" r:id="rId10"/>
    <sheet name="Hybrid Power" sheetId="77" state="hidden" r:id="rId11"/>
    <sheet name="Hybrid - CAP" sheetId="82" state="hidden" r:id="rId12"/>
    <sheet name="Hybrid - O&amp;M" sheetId="84" state="hidden" r:id="rId13"/>
    <sheet name="Hybrid - GHG" sheetId="88" state="hidden" r:id="rId14"/>
    <sheet name="Grid - CAP " sheetId="87" state="hidden" r:id="rId15"/>
    <sheet name="Grid - O&amp;M" sheetId="89" state="hidden" r:id="rId16"/>
    <sheet name="Grid - GHG" sheetId="71" state="hidden" r:id="rId17"/>
    <sheet name="Output - NG LNG " sheetId="78" state="hidden" r:id="rId18"/>
    <sheet name="Output - Hybrid" sheetId="90" state="hidden" r:id="rId19"/>
    <sheet name="Output - Grid" sheetId="91" state="hidden" r:id="rId20"/>
    <sheet name="Output - NG LNG vs Grid" sheetId="79" state="hidden" r:id="rId21"/>
    <sheet name="Output - NG LNG vs Hybrid" sheetId="94" state="hidden" r:id="rId22"/>
    <sheet name="Output - Hybrid vs Grid" sheetId="95" state="hidden" r:id="rId23"/>
    <sheet name="Output-NG LNG vs Hybrid vs Grid" sheetId="103" state="hidden" r:id="rId24"/>
    <sheet name="Labor - NG LNG" sheetId="96" state="hidden" r:id="rId25"/>
    <sheet name="Labor - Hybrid Engines" sheetId="97" state="hidden" r:id="rId26"/>
    <sheet name="Labor - Hybrid Grid" sheetId="99" state="hidden" r:id="rId27"/>
    <sheet name="Labor - Grid" sheetId="98" state="hidden" r:id="rId28"/>
    <sheet name="LCC Assumption - Hidden" sheetId="10" state="hidden" r:id="rId29"/>
    <sheet name="Energy, Labor Hidden" sheetId="2" state="hidden" r:id="rId30"/>
    <sheet name="OPT 1 LCC Capital " sheetId="26" state="hidden" r:id="rId31"/>
    <sheet name="OPT 1 LCC O&amp;M" sheetId="30" state="hidden" r:id="rId32"/>
    <sheet name="OPT 2 LCC Capital" sheetId="61" state="hidden" r:id="rId33"/>
    <sheet name="OPT 2 LCC O&amp;M" sheetId="62" state="hidden" r:id="rId34"/>
    <sheet name="OPT 3 LCC Capital" sheetId="63" state="hidden" r:id="rId35"/>
    <sheet name="OPT 3 LCC O&amp;M" sheetId="64" state="hidden" r:id="rId36"/>
    <sheet name="DropDown" sheetId="80" state="hidden" r:id="rId37"/>
  </sheets>
  <functionGroups builtInGroupCount="18"/>
  <externalReferences>
    <externalReference r:id="rId38"/>
    <externalReference r:id="rId39"/>
  </externalReferences>
  <definedNames>
    <definedName name="a" localSheetId="3">#REF!</definedName>
    <definedName name="a" localSheetId="14">#REF!</definedName>
    <definedName name="a" localSheetId="15">#REF!</definedName>
    <definedName name="a" localSheetId="11">#REF!</definedName>
    <definedName name="a" localSheetId="13">#REF!</definedName>
    <definedName name="a" localSheetId="12">#REF!</definedName>
    <definedName name="a" localSheetId="10">#REF!</definedName>
    <definedName name="a" localSheetId="27">#REF!</definedName>
    <definedName name="a" localSheetId="25">#REF!</definedName>
    <definedName name="a" localSheetId="26">#REF!</definedName>
    <definedName name="a" localSheetId="7">#REF!</definedName>
    <definedName name="a" localSheetId="8">#REF!</definedName>
    <definedName name="a" localSheetId="9">#REF!</definedName>
    <definedName name="a" localSheetId="19">#REF!</definedName>
    <definedName name="a" localSheetId="18">#REF!</definedName>
    <definedName name="a" localSheetId="22">#REF!</definedName>
    <definedName name="a" localSheetId="17">#REF!</definedName>
    <definedName name="a" localSheetId="20">#REF!</definedName>
    <definedName name="a" localSheetId="21">#REF!</definedName>
    <definedName name="a" localSheetId="23">#REF!</definedName>
    <definedName name="a" localSheetId="6">#REF!</definedName>
    <definedName name="a" localSheetId="4">#REF!</definedName>
    <definedName name="a">#REF!</definedName>
    <definedName name="Alt1Name" localSheetId="3">#REF!</definedName>
    <definedName name="Alt1Name" localSheetId="14">#REF!</definedName>
    <definedName name="Alt1Name" localSheetId="15">#REF!</definedName>
    <definedName name="Alt1Name" localSheetId="11">#REF!</definedName>
    <definedName name="Alt1Name" localSheetId="13">#REF!</definedName>
    <definedName name="Alt1Name" localSheetId="12">#REF!</definedName>
    <definedName name="Alt1Name" localSheetId="10">#REF!</definedName>
    <definedName name="Alt1Name" localSheetId="27">#REF!</definedName>
    <definedName name="Alt1Name" localSheetId="25">#REF!</definedName>
    <definedName name="Alt1Name" localSheetId="26">#REF!</definedName>
    <definedName name="Alt1Name" localSheetId="7">#REF!</definedName>
    <definedName name="Alt1Name" localSheetId="8">#REF!</definedName>
    <definedName name="Alt1Name" localSheetId="9">#REF!</definedName>
    <definedName name="Alt1Name" localSheetId="19">#REF!</definedName>
    <definedName name="Alt1Name" localSheetId="18">#REF!</definedName>
    <definedName name="Alt1Name" localSheetId="22">#REF!</definedName>
    <definedName name="Alt1Name" localSheetId="17">#REF!</definedName>
    <definedName name="Alt1Name" localSheetId="20">#REF!</definedName>
    <definedName name="Alt1Name" localSheetId="21">#REF!</definedName>
    <definedName name="Alt1Name" localSheetId="23">#REF!</definedName>
    <definedName name="Alt1Name" localSheetId="6">#REF!</definedName>
    <definedName name="Alt1Name" localSheetId="4">#REF!</definedName>
    <definedName name="Alt1Name">#REF!</definedName>
    <definedName name="Alt1Name2">'[1]LCC Cap Alt 2 New'!$E$3</definedName>
    <definedName name="Alt2Name" localSheetId="3">#REF!</definedName>
    <definedName name="Alt2Name" localSheetId="14">#REF!</definedName>
    <definedName name="Alt2Name" localSheetId="15">#REF!</definedName>
    <definedName name="Alt2Name" localSheetId="11">#REF!</definedName>
    <definedName name="Alt2Name" localSheetId="13">#REF!</definedName>
    <definedName name="Alt2Name" localSheetId="12">#REF!</definedName>
    <definedName name="Alt2Name" localSheetId="10">#REF!</definedName>
    <definedName name="Alt2Name" localSheetId="27">#REF!</definedName>
    <definedName name="Alt2Name" localSheetId="25">#REF!</definedName>
    <definedName name="Alt2Name" localSheetId="26">#REF!</definedName>
    <definedName name="Alt2Name" localSheetId="7">#REF!</definedName>
    <definedName name="Alt2Name" localSheetId="8">#REF!</definedName>
    <definedName name="Alt2Name" localSheetId="9">#REF!</definedName>
    <definedName name="Alt2Name" localSheetId="19">#REF!</definedName>
    <definedName name="Alt2Name" localSheetId="18">#REF!</definedName>
    <definedName name="Alt2Name" localSheetId="22">#REF!</definedName>
    <definedName name="Alt2Name" localSheetId="17">#REF!</definedName>
    <definedName name="Alt2Name" localSheetId="20">#REF!</definedName>
    <definedName name="Alt2Name" localSheetId="21">#REF!</definedName>
    <definedName name="Alt2Name" localSheetId="23">#REF!</definedName>
    <definedName name="Alt2Name" localSheetId="6">#REF!</definedName>
    <definedName name="Alt2Name" localSheetId="4">#REF!</definedName>
    <definedName name="Alt2Name">#REF!</definedName>
    <definedName name="Alt3Name" localSheetId="3">#REF!</definedName>
    <definedName name="Alt3Name" localSheetId="14">#REF!</definedName>
    <definedName name="Alt3Name" localSheetId="15">#REF!</definedName>
    <definedName name="Alt3Name" localSheetId="11">#REF!</definedName>
    <definedName name="Alt3Name" localSheetId="13">#REF!</definedName>
    <definedName name="Alt3Name" localSheetId="12">#REF!</definedName>
    <definedName name="Alt3Name" localSheetId="10">#REF!</definedName>
    <definedName name="Alt3Name" localSheetId="27">#REF!</definedName>
    <definedName name="Alt3Name" localSheetId="25">#REF!</definedName>
    <definedName name="Alt3Name" localSheetId="26">#REF!</definedName>
    <definedName name="Alt3Name" localSheetId="7">#REF!</definedName>
    <definedName name="Alt3Name" localSheetId="8">#REF!</definedName>
    <definedName name="Alt3Name" localSheetId="9">#REF!</definedName>
    <definedName name="Alt3Name" localSheetId="19">#REF!</definedName>
    <definedName name="Alt3Name" localSheetId="18">#REF!</definedName>
    <definedName name="Alt3Name" localSheetId="22">#REF!</definedName>
    <definedName name="Alt3Name" localSheetId="17">#REF!</definedName>
    <definedName name="Alt3Name" localSheetId="20">#REF!</definedName>
    <definedName name="Alt3Name" localSheetId="21">#REF!</definedName>
    <definedName name="Alt3Name" localSheetId="23">#REF!</definedName>
    <definedName name="Alt3Name" localSheetId="6">#REF!</definedName>
    <definedName name="Alt3Name" localSheetId="4">#REF!</definedName>
    <definedName name="Alt3Name">#REF!</definedName>
    <definedName name="Alt4Name" localSheetId="3">#REF!</definedName>
    <definedName name="Alt4Name" localSheetId="14">#REF!</definedName>
    <definedName name="Alt4Name" localSheetId="15">#REF!</definedName>
    <definedName name="Alt4Name" localSheetId="11">#REF!</definedName>
    <definedName name="Alt4Name" localSheetId="13">#REF!</definedName>
    <definedName name="Alt4Name" localSheetId="12">#REF!</definedName>
    <definedName name="Alt4Name" localSheetId="10">#REF!</definedName>
    <definedName name="Alt4Name" localSheetId="27">#REF!</definedName>
    <definedName name="Alt4Name" localSheetId="25">#REF!</definedName>
    <definedName name="Alt4Name" localSheetId="26">#REF!</definedName>
    <definedName name="Alt4Name" localSheetId="7">#REF!</definedName>
    <definedName name="Alt4Name" localSheetId="8">#REF!</definedName>
    <definedName name="Alt4Name" localSheetId="9">#REF!</definedName>
    <definedName name="Alt4Name" localSheetId="19">#REF!</definedName>
    <definedName name="Alt4Name" localSheetId="18">#REF!</definedName>
    <definedName name="Alt4Name" localSheetId="22">#REF!</definedName>
    <definedName name="Alt4Name" localSheetId="17">#REF!</definedName>
    <definedName name="Alt4Name" localSheetId="20">#REF!</definedName>
    <definedName name="Alt4Name" localSheetId="21">#REF!</definedName>
    <definedName name="Alt4Name" localSheetId="23">#REF!</definedName>
    <definedName name="Alt4Name" localSheetId="6">#REF!</definedName>
    <definedName name="Alt4Name" localSheetId="4">#REF!</definedName>
    <definedName name="Alt4Name">#REF!</definedName>
    <definedName name="Alt5Name" localSheetId="3">#REF!</definedName>
    <definedName name="Alt5Name" localSheetId="14">#REF!</definedName>
    <definedName name="Alt5Name" localSheetId="15">#REF!</definedName>
    <definedName name="Alt5Name" localSheetId="11">#REF!</definedName>
    <definedName name="Alt5Name" localSheetId="13">#REF!</definedName>
    <definedName name="Alt5Name" localSheetId="12">#REF!</definedName>
    <definedName name="Alt5Name" localSheetId="10">#REF!</definedName>
    <definedName name="Alt5Name" localSheetId="27">#REF!</definedName>
    <definedName name="Alt5Name" localSheetId="25">#REF!</definedName>
    <definedName name="Alt5Name" localSheetId="26">#REF!</definedName>
    <definedName name="Alt5Name" localSheetId="7">#REF!</definedName>
    <definedName name="Alt5Name" localSheetId="8">#REF!</definedName>
    <definedName name="Alt5Name" localSheetId="9">#REF!</definedName>
    <definedName name="Alt5Name" localSheetId="19">#REF!</definedName>
    <definedName name="Alt5Name" localSheetId="18">#REF!</definedName>
    <definedName name="Alt5Name" localSheetId="22">#REF!</definedName>
    <definedName name="Alt5Name" localSheetId="17">#REF!</definedName>
    <definedName name="Alt5Name" localSheetId="20">#REF!</definedName>
    <definedName name="Alt5Name" localSheetId="21">#REF!</definedName>
    <definedName name="Alt5Name" localSheetId="23">#REF!</definedName>
    <definedName name="Alt5Name" localSheetId="6">#REF!</definedName>
    <definedName name="Alt5Name" localSheetId="4">#REF!</definedName>
    <definedName name="Alt5Name">#REF!</definedName>
    <definedName name="Arts">'LCC Assumption - Hidden'!$E$19</definedName>
    <definedName name="BondInt">'LCC Assumption - Hidden'!$E$25</definedName>
    <definedName name="BondMat">'LCC Assumption - Hidden'!$E$26</definedName>
    <definedName name="Bondsoft">'LCC Assumption - Hidden'!$H$54</definedName>
    <definedName name="BondSofts">'LCC Assumption - Hidden'!$E$27</definedName>
    <definedName name="CapCostConting">'LCC Assumption - Hidden'!$E$20</definedName>
    <definedName name="CapitalTrtmt">'LCC Assumption - Hidden'!$E$24</definedName>
    <definedName name="CellColor">'LCC Assumption - Hidden'!$A$64</definedName>
    <definedName name="CostEscalCap">'LCC Assumption - Hidden'!$E$14</definedName>
    <definedName name="CostEscalOM">'LCC Assumption - Hidden'!$E$15</definedName>
    <definedName name="DiscRat">'LCC Assumption - Hidden'!$E$33</definedName>
    <definedName name="ElecGrowth">'LCC Assumption - Hidden'!$E$34</definedName>
    <definedName name="eo_Alt1Name">'[2]Energy Options'!$F$15</definedName>
    <definedName name="eo_Alt2Name">'[2]Energy Options'!$N$15</definedName>
    <definedName name="eo_EES_Energy_Alt1">'[2]Energy Options'!$F$53</definedName>
    <definedName name="eo_EES_Energy_Alt2">'[2]Energy Options'!$N$53</definedName>
    <definedName name="eo_OC_OtherMod_Alt1" localSheetId="3">'[2]Energy Options'!#REF!</definedName>
    <definedName name="eo_OC_OtherMod_Alt1" localSheetId="14">'[2]Energy Options'!#REF!</definedName>
    <definedName name="eo_OC_OtherMod_Alt1" localSheetId="15">'[2]Energy Options'!#REF!</definedName>
    <definedName name="eo_OC_OtherMod_Alt1" localSheetId="11">'[2]Energy Options'!#REF!</definedName>
    <definedName name="eo_OC_OtherMod_Alt1" localSheetId="13">'[2]Energy Options'!#REF!</definedName>
    <definedName name="eo_OC_OtherMod_Alt1" localSheetId="12">'[2]Energy Options'!#REF!</definedName>
    <definedName name="eo_OC_OtherMod_Alt1" localSheetId="10">'[2]Energy Options'!#REF!</definedName>
    <definedName name="eo_OC_OtherMod_Alt1" localSheetId="27">'[2]Energy Options'!#REF!</definedName>
    <definedName name="eo_OC_OtherMod_Alt1" localSheetId="25">'[2]Energy Options'!#REF!</definedName>
    <definedName name="eo_OC_OtherMod_Alt1" localSheetId="26">'[2]Energy Options'!#REF!</definedName>
    <definedName name="eo_OC_OtherMod_Alt1" localSheetId="7">'[2]Energy Options'!#REF!</definedName>
    <definedName name="eo_OC_OtherMod_Alt1" localSheetId="8">'[2]Energy Options'!#REF!</definedName>
    <definedName name="eo_OC_OtherMod_Alt1" localSheetId="9">'[2]Energy Options'!#REF!</definedName>
    <definedName name="eo_OC_OtherMod_Alt1" localSheetId="19">'[2]Energy Options'!#REF!</definedName>
    <definedName name="eo_OC_OtherMod_Alt1" localSheetId="18">'[2]Energy Options'!#REF!</definedName>
    <definedName name="eo_OC_OtherMod_Alt1" localSheetId="22">'[2]Energy Options'!#REF!</definedName>
    <definedName name="eo_OC_OtherMod_Alt1" localSheetId="17">'[2]Energy Options'!#REF!</definedName>
    <definedName name="eo_OC_OtherMod_Alt1" localSheetId="20">'[2]Energy Options'!#REF!</definedName>
    <definedName name="eo_OC_OtherMod_Alt1" localSheetId="21">'[2]Energy Options'!#REF!</definedName>
    <definedName name="eo_OC_OtherMod_Alt1" localSheetId="23">'[2]Energy Options'!#REF!</definedName>
    <definedName name="eo_OC_OtherMod_Alt1" localSheetId="6">'[2]Energy Options'!#REF!</definedName>
    <definedName name="eo_OC_OtherMod_Alt1" localSheetId="4">'[2]Energy Options'!#REF!</definedName>
    <definedName name="eo_OC_OtherMod_Alt1">'[2]Energy Options'!#REF!</definedName>
    <definedName name="eo_OC_OtherMod_Alt2" localSheetId="3">'[2]Energy Options'!#REF!</definedName>
    <definedName name="eo_OC_OtherMod_Alt2" localSheetId="14">'[2]Energy Options'!#REF!</definedName>
    <definedName name="eo_OC_OtherMod_Alt2" localSheetId="15">'[2]Energy Options'!#REF!</definedName>
    <definedName name="eo_OC_OtherMod_Alt2" localSheetId="11">'[2]Energy Options'!#REF!</definedName>
    <definedName name="eo_OC_OtherMod_Alt2" localSheetId="13">'[2]Energy Options'!#REF!</definedName>
    <definedName name="eo_OC_OtherMod_Alt2" localSheetId="12">'[2]Energy Options'!#REF!</definedName>
    <definedName name="eo_OC_OtherMod_Alt2" localSheetId="10">'[2]Energy Options'!#REF!</definedName>
    <definedName name="eo_OC_OtherMod_Alt2" localSheetId="27">'[2]Energy Options'!#REF!</definedName>
    <definedName name="eo_OC_OtherMod_Alt2" localSheetId="25">'[2]Energy Options'!#REF!</definedName>
    <definedName name="eo_OC_OtherMod_Alt2" localSheetId="26">'[2]Energy Options'!#REF!</definedName>
    <definedName name="eo_OC_OtherMod_Alt2" localSheetId="7">'[2]Energy Options'!#REF!</definedName>
    <definedName name="eo_OC_OtherMod_Alt2" localSheetId="8">'[2]Energy Options'!#REF!</definedName>
    <definedName name="eo_OC_OtherMod_Alt2" localSheetId="9">'[2]Energy Options'!#REF!</definedName>
    <definedName name="eo_OC_OtherMod_Alt2" localSheetId="19">'[2]Energy Options'!#REF!</definedName>
    <definedName name="eo_OC_OtherMod_Alt2" localSheetId="18">'[2]Energy Options'!#REF!</definedName>
    <definedName name="eo_OC_OtherMod_Alt2" localSheetId="22">'[2]Energy Options'!#REF!</definedName>
    <definedName name="eo_OC_OtherMod_Alt2" localSheetId="17">'[2]Energy Options'!#REF!</definedName>
    <definedName name="eo_OC_OtherMod_Alt2" localSheetId="20">'[2]Energy Options'!#REF!</definedName>
    <definedName name="eo_OC_OtherMod_Alt2" localSheetId="21">'[2]Energy Options'!#REF!</definedName>
    <definedName name="eo_OC_OtherMod_Alt2" localSheetId="23">'[2]Energy Options'!#REF!</definedName>
    <definedName name="eo_OC_OtherMod_Alt2" localSheetId="6">'[2]Energy Options'!#REF!</definedName>
    <definedName name="eo_OC_OtherMod_Alt2" localSheetId="4">'[2]Energy Options'!#REF!</definedName>
    <definedName name="eo_OC_OtherMod_Alt2">'[2]Energy Options'!#REF!</definedName>
    <definedName name="eo_PN_OtherMod_Alt1" localSheetId="3">'[2]Energy Options'!#REF!</definedName>
    <definedName name="eo_PN_OtherMod_Alt1" localSheetId="14">'[2]Energy Options'!#REF!</definedName>
    <definedName name="eo_PN_OtherMod_Alt1" localSheetId="15">'[2]Energy Options'!#REF!</definedName>
    <definedName name="eo_PN_OtherMod_Alt1" localSheetId="11">'[2]Energy Options'!#REF!</definedName>
    <definedName name="eo_PN_OtherMod_Alt1" localSheetId="13">'[2]Energy Options'!#REF!</definedName>
    <definedName name="eo_PN_OtherMod_Alt1" localSheetId="12">'[2]Energy Options'!#REF!</definedName>
    <definedName name="eo_PN_OtherMod_Alt1" localSheetId="10">'[2]Energy Options'!#REF!</definedName>
    <definedName name="eo_PN_OtherMod_Alt1" localSheetId="27">'[2]Energy Options'!#REF!</definedName>
    <definedName name="eo_PN_OtherMod_Alt1" localSheetId="25">'[2]Energy Options'!#REF!</definedName>
    <definedName name="eo_PN_OtherMod_Alt1" localSheetId="26">'[2]Energy Options'!#REF!</definedName>
    <definedName name="eo_PN_OtherMod_Alt1" localSheetId="7">'[2]Energy Options'!#REF!</definedName>
    <definedName name="eo_PN_OtherMod_Alt1" localSheetId="8">'[2]Energy Options'!#REF!</definedName>
    <definedName name="eo_PN_OtherMod_Alt1" localSheetId="9">'[2]Energy Options'!#REF!</definedName>
    <definedName name="eo_PN_OtherMod_Alt1" localSheetId="19">'[2]Energy Options'!#REF!</definedName>
    <definedName name="eo_PN_OtherMod_Alt1" localSheetId="18">'[2]Energy Options'!#REF!</definedName>
    <definedName name="eo_PN_OtherMod_Alt1" localSheetId="22">'[2]Energy Options'!#REF!</definedName>
    <definedName name="eo_PN_OtherMod_Alt1" localSheetId="17">'[2]Energy Options'!#REF!</definedName>
    <definedName name="eo_PN_OtherMod_Alt1" localSheetId="20">'[2]Energy Options'!#REF!</definedName>
    <definedName name="eo_PN_OtherMod_Alt1" localSheetId="21">'[2]Energy Options'!#REF!</definedName>
    <definedName name="eo_PN_OtherMod_Alt1" localSheetId="23">'[2]Energy Options'!#REF!</definedName>
    <definedName name="eo_PN_OtherMod_Alt1" localSheetId="6">'[2]Energy Options'!#REF!</definedName>
    <definedName name="eo_PN_OtherMod_Alt1" localSheetId="4">'[2]Energy Options'!#REF!</definedName>
    <definedName name="eo_PN_OtherMod_Alt1">'[2]Energy Options'!#REF!</definedName>
    <definedName name="eo_PN_OtherMod_Alt2" localSheetId="3">'[2]Energy Options'!#REF!</definedName>
    <definedName name="eo_PN_OtherMod_Alt2" localSheetId="14">'[2]Energy Options'!#REF!</definedName>
    <definedName name="eo_PN_OtherMod_Alt2" localSheetId="15">'[2]Energy Options'!#REF!</definedName>
    <definedName name="eo_PN_OtherMod_Alt2" localSheetId="11">'[2]Energy Options'!#REF!</definedName>
    <definedName name="eo_PN_OtherMod_Alt2" localSheetId="13">'[2]Energy Options'!#REF!</definedName>
    <definedName name="eo_PN_OtherMod_Alt2" localSheetId="12">'[2]Energy Options'!#REF!</definedName>
    <definedName name="eo_PN_OtherMod_Alt2" localSheetId="10">'[2]Energy Options'!#REF!</definedName>
    <definedName name="eo_PN_OtherMod_Alt2" localSheetId="27">'[2]Energy Options'!#REF!</definedName>
    <definedName name="eo_PN_OtherMod_Alt2" localSheetId="25">'[2]Energy Options'!#REF!</definedName>
    <definedName name="eo_PN_OtherMod_Alt2" localSheetId="26">'[2]Energy Options'!#REF!</definedName>
    <definedName name="eo_PN_OtherMod_Alt2" localSheetId="7">'[2]Energy Options'!#REF!</definedName>
    <definedName name="eo_PN_OtherMod_Alt2" localSheetId="8">'[2]Energy Options'!#REF!</definedName>
    <definedName name="eo_PN_OtherMod_Alt2" localSheetId="9">'[2]Energy Options'!#REF!</definedName>
    <definedName name="eo_PN_OtherMod_Alt2" localSheetId="19">'[2]Energy Options'!#REF!</definedName>
    <definedName name="eo_PN_OtherMod_Alt2" localSheetId="18">'[2]Energy Options'!#REF!</definedName>
    <definedName name="eo_PN_OtherMod_Alt2" localSheetId="22">'[2]Energy Options'!#REF!</definedName>
    <definedName name="eo_PN_OtherMod_Alt2" localSheetId="17">'[2]Energy Options'!#REF!</definedName>
    <definedName name="eo_PN_OtherMod_Alt2" localSheetId="20">'[2]Energy Options'!#REF!</definedName>
    <definedName name="eo_PN_OtherMod_Alt2" localSheetId="21">'[2]Energy Options'!#REF!</definedName>
    <definedName name="eo_PN_OtherMod_Alt2" localSheetId="23">'[2]Energy Options'!#REF!</definedName>
    <definedName name="eo_PN_OtherMod_Alt2" localSheetId="6">'[2]Energy Options'!#REF!</definedName>
    <definedName name="eo_PN_OtherMod_Alt2" localSheetId="4">'[2]Energy Options'!#REF!</definedName>
    <definedName name="eo_PN_OtherMod_Alt2">'[2]Energy Options'!#REF!</definedName>
    <definedName name="EPCBaseYear">'LCC Assumption - Hidden'!$E$12</definedName>
    <definedName name="FirstOps">'LCC Assumption - Hidden'!$E$8</definedName>
    <definedName name="gan_CostAsumpt_Row" localSheetId="3">#REF!</definedName>
    <definedName name="gan_CostAsumpt_Row" localSheetId="14">#REF!</definedName>
    <definedName name="gan_CostAsumpt_Row" localSheetId="15">#REF!</definedName>
    <definedName name="gan_CostAsumpt_Row" localSheetId="11">#REF!</definedName>
    <definedName name="gan_CostAsumpt_Row" localSheetId="13">#REF!</definedName>
    <definedName name="gan_CostAsumpt_Row" localSheetId="12">#REF!</definedName>
    <definedName name="gan_CostAsumpt_Row" localSheetId="10">#REF!</definedName>
    <definedName name="gan_CostAsumpt_Row" localSheetId="27">#REF!</definedName>
    <definedName name="gan_CostAsumpt_Row" localSheetId="25">#REF!</definedName>
    <definedName name="gan_CostAsumpt_Row" localSheetId="26">#REF!</definedName>
    <definedName name="gan_CostAsumpt_Row" localSheetId="7">#REF!</definedName>
    <definedName name="gan_CostAsumpt_Row" localSheetId="8">#REF!</definedName>
    <definedName name="gan_CostAsumpt_Row" localSheetId="9">#REF!</definedName>
    <definedName name="gan_CostAsumpt_Row" localSheetId="19">#REF!</definedName>
    <definedName name="gan_CostAsumpt_Row" localSheetId="18">#REF!</definedName>
    <definedName name="gan_CostAsumpt_Row" localSheetId="22">#REF!</definedName>
    <definedName name="gan_CostAsumpt_Row" localSheetId="17">#REF!</definedName>
    <definedName name="gan_CostAsumpt_Row" localSheetId="20">#REF!</definedName>
    <definedName name="gan_CostAsumpt_Row" localSheetId="21">#REF!</definedName>
    <definedName name="gan_CostAsumpt_Row" localSheetId="23">#REF!</definedName>
    <definedName name="gan_CostAsumpt_Row" localSheetId="6">#REF!</definedName>
    <definedName name="gan_CostAsumpt_Row" localSheetId="4">#REF!</definedName>
    <definedName name="gan_CostAsumpt_Row">#REF!</definedName>
    <definedName name="gan_ErrorAssumpt_Row" localSheetId="3">#REF!</definedName>
    <definedName name="gan_ErrorAssumpt_Row" localSheetId="14">#REF!</definedName>
    <definedName name="gan_ErrorAssumpt_Row" localSheetId="15">#REF!</definedName>
    <definedName name="gan_ErrorAssumpt_Row" localSheetId="11">#REF!</definedName>
    <definedName name="gan_ErrorAssumpt_Row" localSheetId="13">#REF!</definedName>
    <definedName name="gan_ErrorAssumpt_Row" localSheetId="12">#REF!</definedName>
    <definedName name="gan_ErrorAssumpt_Row" localSheetId="10">#REF!</definedName>
    <definedName name="gan_ErrorAssumpt_Row" localSheetId="27">#REF!</definedName>
    <definedName name="gan_ErrorAssumpt_Row" localSheetId="25">#REF!</definedName>
    <definedName name="gan_ErrorAssumpt_Row" localSheetId="26">#REF!</definedName>
    <definedName name="gan_ErrorAssumpt_Row" localSheetId="7">#REF!</definedName>
    <definedName name="gan_ErrorAssumpt_Row" localSheetId="8">#REF!</definedName>
    <definedName name="gan_ErrorAssumpt_Row" localSheetId="9">#REF!</definedName>
    <definedName name="gan_ErrorAssumpt_Row" localSheetId="19">#REF!</definedName>
    <definedName name="gan_ErrorAssumpt_Row" localSheetId="18">#REF!</definedName>
    <definedName name="gan_ErrorAssumpt_Row" localSheetId="22">#REF!</definedName>
    <definedName name="gan_ErrorAssumpt_Row" localSheetId="17">#REF!</definedName>
    <definedName name="gan_ErrorAssumpt_Row" localSheetId="20">#REF!</definedName>
    <definedName name="gan_ErrorAssumpt_Row" localSheetId="21">#REF!</definedName>
    <definedName name="gan_ErrorAssumpt_Row" localSheetId="23">#REF!</definedName>
    <definedName name="gan_ErrorAssumpt_Row" localSheetId="6">#REF!</definedName>
    <definedName name="gan_ErrorAssumpt_Row" localSheetId="4">#REF!</definedName>
    <definedName name="gan_ErrorAssumpt_Row">#REF!</definedName>
    <definedName name="gan_FinancialAssumpt_Row" localSheetId="3">#REF!</definedName>
    <definedName name="gan_FinancialAssumpt_Row" localSheetId="14">#REF!</definedName>
    <definedName name="gan_FinancialAssumpt_Row" localSheetId="15">#REF!</definedName>
    <definedName name="gan_FinancialAssumpt_Row" localSheetId="11">#REF!</definedName>
    <definedName name="gan_FinancialAssumpt_Row" localSheetId="13">#REF!</definedName>
    <definedName name="gan_FinancialAssumpt_Row" localSheetId="12">#REF!</definedName>
    <definedName name="gan_FinancialAssumpt_Row" localSheetId="10">#REF!</definedName>
    <definedName name="gan_FinancialAssumpt_Row" localSheetId="27">#REF!</definedName>
    <definedName name="gan_FinancialAssumpt_Row" localSheetId="25">#REF!</definedName>
    <definedName name="gan_FinancialAssumpt_Row" localSheetId="26">#REF!</definedName>
    <definedName name="gan_FinancialAssumpt_Row" localSheetId="7">#REF!</definedName>
    <definedName name="gan_FinancialAssumpt_Row" localSheetId="8">#REF!</definedName>
    <definedName name="gan_FinancialAssumpt_Row" localSheetId="9">#REF!</definedName>
    <definedName name="gan_FinancialAssumpt_Row" localSheetId="19">#REF!</definedName>
    <definedName name="gan_FinancialAssumpt_Row" localSheetId="18">#REF!</definedName>
    <definedName name="gan_FinancialAssumpt_Row" localSheetId="22">#REF!</definedName>
    <definedName name="gan_FinancialAssumpt_Row" localSheetId="17">#REF!</definedName>
    <definedName name="gan_FinancialAssumpt_Row" localSheetId="20">#REF!</definedName>
    <definedName name="gan_FinancialAssumpt_Row" localSheetId="21">#REF!</definedName>
    <definedName name="gan_FinancialAssumpt_Row" localSheetId="23">#REF!</definedName>
    <definedName name="gan_FinancialAssumpt_Row" localSheetId="6">#REF!</definedName>
    <definedName name="gan_FinancialAssumpt_Row" localSheetId="4">#REF!</definedName>
    <definedName name="gan_FinancialAssumpt_Row">#REF!</definedName>
    <definedName name="gan_LifeCycleAssumpt_Row" localSheetId="3">#REF!</definedName>
    <definedName name="gan_LifeCycleAssumpt_Row" localSheetId="14">#REF!</definedName>
    <definedName name="gan_LifeCycleAssumpt_Row" localSheetId="15">#REF!</definedName>
    <definedName name="gan_LifeCycleAssumpt_Row" localSheetId="11">#REF!</definedName>
    <definedName name="gan_LifeCycleAssumpt_Row" localSheetId="13">#REF!</definedName>
    <definedName name="gan_LifeCycleAssumpt_Row" localSheetId="12">#REF!</definedName>
    <definedName name="gan_LifeCycleAssumpt_Row" localSheetId="10">#REF!</definedName>
    <definedName name="gan_LifeCycleAssumpt_Row" localSheetId="27">#REF!</definedName>
    <definedName name="gan_LifeCycleAssumpt_Row" localSheetId="25">#REF!</definedName>
    <definedName name="gan_LifeCycleAssumpt_Row" localSheetId="26">#REF!</definedName>
    <definedName name="gan_LifeCycleAssumpt_Row" localSheetId="7">#REF!</definedName>
    <definedName name="gan_LifeCycleAssumpt_Row" localSheetId="8">#REF!</definedName>
    <definedName name="gan_LifeCycleAssumpt_Row" localSheetId="9">#REF!</definedName>
    <definedName name="gan_LifeCycleAssumpt_Row" localSheetId="19">#REF!</definedName>
    <definedName name="gan_LifeCycleAssumpt_Row" localSheetId="18">#REF!</definedName>
    <definedName name="gan_LifeCycleAssumpt_Row" localSheetId="22">#REF!</definedName>
    <definedName name="gan_LifeCycleAssumpt_Row" localSheetId="17">#REF!</definedName>
    <definedName name="gan_LifeCycleAssumpt_Row" localSheetId="20">#REF!</definedName>
    <definedName name="gan_LifeCycleAssumpt_Row" localSheetId="21">#REF!</definedName>
    <definedName name="gan_LifeCycleAssumpt_Row" localSheetId="23">#REF!</definedName>
    <definedName name="gan_LifeCycleAssumpt_Row" localSheetId="6">#REF!</definedName>
    <definedName name="gan_LifeCycleAssumpt_Row" localSheetId="4">#REF!</definedName>
    <definedName name="gan_LifeCycleAssumpt_Row">#REF!</definedName>
    <definedName name="gin_EnergyInput_Row" localSheetId="3">'[2]GHG Inputs New'!#REF!</definedName>
    <definedName name="gin_EnergyInput_Row" localSheetId="14">'[2]GHG Inputs New'!#REF!</definedName>
    <definedName name="gin_EnergyInput_Row" localSheetId="15">'[2]GHG Inputs New'!#REF!</definedName>
    <definedName name="gin_EnergyInput_Row" localSheetId="11">'[2]GHG Inputs New'!#REF!</definedName>
    <definedName name="gin_EnergyInput_Row" localSheetId="13">'[2]GHG Inputs New'!#REF!</definedName>
    <definedName name="gin_EnergyInput_Row" localSheetId="12">'[2]GHG Inputs New'!#REF!</definedName>
    <definedName name="gin_EnergyInput_Row" localSheetId="10">'[2]GHG Inputs New'!#REF!</definedName>
    <definedName name="gin_EnergyInput_Row" localSheetId="27">'[2]GHG Inputs New'!#REF!</definedName>
    <definedName name="gin_EnergyInput_Row" localSheetId="25">'[2]GHG Inputs New'!#REF!</definedName>
    <definedName name="gin_EnergyInput_Row" localSheetId="26">'[2]GHG Inputs New'!#REF!</definedName>
    <definedName name="gin_EnergyInput_Row" localSheetId="7">'[2]GHG Inputs New'!#REF!</definedName>
    <definedName name="gin_EnergyInput_Row" localSheetId="8">'[2]GHG Inputs New'!#REF!</definedName>
    <definedName name="gin_EnergyInput_Row" localSheetId="9">'[2]GHG Inputs New'!#REF!</definedName>
    <definedName name="gin_EnergyInput_Row" localSheetId="19">'[2]GHG Inputs New'!#REF!</definedName>
    <definedName name="gin_EnergyInput_Row" localSheetId="18">'[2]GHG Inputs New'!#REF!</definedName>
    <definedName name="gin_EnergyInput_Row" localSheetId="22">'[2]GHG Inputs New'!#REF!</definedName>
    <definedName name="gin_EnergyInput_Row" localSheetId="17">'[2]GHG Inputs New'!#REF!</definedName>
    <definedName name="gin_EnergyInput_Row" localSheetId="20">'[2]GHG Inputs New'!#REF!</definedName>
    <definedName name="gin_EnergyInput_Row" localSheetId="21">'[2]GHG Inputs New'!#REF!</definedName>
    <definedName name="gin_EnergyInput_Row" localSheetId="23">'[2]GHG Inputs New'!#REF!</definedName>
    <definedName name="gin_EnergyInput_Row" localSheetId="6">'[2]GHG Inputs New'!#REF!</definedName>
    <definedName name="gin_EnergyInput_Row" localSheetId="4">'[2]GHG Inputs New'!#REF!</definedName>
    <definedName name="gin_EnergyInput_Row">'[2]GHG Inputs New'!#REF!</definedName>
    <definedName name="Grid_GHG_Annual_Emissions">'Grid - GHG'!$H$22</definedName>
    <definedName name="Hybrid_GHG_Annual_Emissions">'Hybrid - GHG'!$H$23</definedName>
    <definedName name="Hydrogen1_mL" localSheetId="3">#REF!</definedName>
    <definedName name="Hydrogen1_mL" localSheetId="14">#REF!</definedName>
    <definedName name="Hydrogen1_mL" localSheetId="15">#REF!</definedName>
    <definedName name="Hydrogen1_mL" localSheetId="11">#REF!</definedName>
    <definedName name="Hydrogen1_mL" localSheetId="13">#REF!</definedName>
    <definedName name="Hydrogen1_mL" localSheetId="12">#REF!</definedName>
    <definedName name="Hydrogen1_mL" localSheetId="10">#REF!</definedName>
    <definedName name="Hydrogen1_mL" localSheetId="27">#REF!</definedName>
    <definedName name="Hydrogen1_mL" localSheetId="25">#REF!</definedName>
    <definedName name="Hydrogen1_mL" localSheetId="26">#REF!</definedName>
    <definedName name="Hydrogen1_mL" localSheetId="7">#REF!</definedName>
    <definedName name="Hydrogen1_mL" localSheetId="8">#REF!</definedName>
    <definedName name="Hydrogen1_mL" localSheetId="9">#REF!</definedName>
    <definedName name="Hydrogen1_mL" localSheetId="19">#REF!</definedName>
    <definedName name="Hydrogen1_mL" localSheetId="18">#REF!</definedName>
    <definedName name="Hydrogen1_mL" localSheetId="22">#REF!</definedName>
    <definedName name="Hydrogen1_mL" localSheetId="17">#REF!</definedName>
    <definedName name="Hydrogen1_mL" localSheetId="20">#REF!</definedName>
    <definedName name="Hydrogen1_mL" localSheetId="21">#REF!</definedName>
    <definedName name="Hydrogen1_mL" localSheetId="23">#REF!</definedName>
    <definedName name="Hydrogen1_mL" localSheetId="6">#REF!</definedName>
    <definedName name="Hydrogen1_mL" localSheetId="4">#REF!</definedName>
    <definedName name="Hydrogen1_mL">#REF!</definedName>
    <definedName name="Hydrogen1_ug" localSheetId="3">#REF!</definedName>
    <definedName name="Hydrogen1_ug" localSheetId="14">#REF!</definedName>
    <definedName name="Hydrogen1_ug" localSheetId="15">#REF!</definedName>
    <definedName name="Hydrogen1_ug" localSheetId="11">#REF!</definedName>
    <definedName name="Hydrogen1_ug" localSheetId="13">#REF!</definedName>
    <definedName name="Hydrogen1_ug" localSheetId="12">#REF!</definedName>
    <definedName name="Hydrogen1_ug" localSheetId="10">#REF!</definedName>
    <definedName name="Hydrogen1_ug" localSheetId="27">#REF!</definedName>
    <definedName name="Hydrogen1_ug" localSheetId="25">#REF!</definedName>
    <definedName name="Hydrogen1_ug" localSheetId="26">#REF!</definedName>
    <definedName name="Hydrogen1_ug" localSheetId="7">#REF!</definedName>
    <definedName name="Hydrogen1_ug" localSheetId="8">#REF!</definedName>
    <definedName name="Hydrogen1_ug" localSheetId="9">#REF!</definedName>
    <definedName name="Hydrogen1_ug" localSheetId="19">#REF!</definedName>
    <definedName name="Hydrogen1_ug" localSheetId="18">#REF!</definedName>
    <definedName name="Hydrogen1_ug" localSheetId="22">#REF!</definedName>
    <definedName name="Hydrogen1_ug" localSheetId="17">#REF!</definedName>
    <definedName name="Hydrogen1_ug" localSheetId="20">#REF!</definedName>
    <definedName name="Hydrogen1_ug" localSheetId="21">#REF!</definedName>
    <definedName name="Hydrogen1_ug" localSheetId="23">#REF!</definedName>
    <definedName name="Hydrogen1_ug" localSheetId="6">#REF!</definedName>
    <definedName name="Hydrogen1_ug" localSheetId="4">#REF!</definedName>
    <definedName name="Hydrogen1_ug">#REF!</definedName>
    <definedName name="Hydrogen2_mL" localSheetId="3">#REF!</definedName>
    <definedName name="Hydrogen2_mL" localSheetId="14">#REF!</definedName>
    <definedName name="Hydrogen2_mL" localSheetId="15">#REF!</definedName>
    <definedName name="Hydrogen2_mL" localSheetId="11">#REF!</definedName>
    <definedName name="Hydrogen2_mL" localSheetId="13">#REF!</definedName>
    <definedName name="Hydrogen2_mL" localSheetId="12">#REF!</definedName>
    <definedName name="Hydrogen2_mL" localSheetId="10">#REF!</definedName>
    <definedName name="Hydrogen2_mL" localSheetId="27">#REF!</definedName>
    <definedName name="Hydrogen2_mL" localSheetId="25">#REF!</definedName>
    <definedName name="Hydrogen2_mL" localSheetId="26">#REF!</definedName>
    <definedName name="Hydrogen2_mL" localSheetId="7">#REF!</definedName>
    <definedName name="Hydrogen2_mL" localSheetId="8">#REF!</definedName>
    <definedName name="Hydrogen2_mL" localSheetId="9">#REF!</definedName>
    <definedName name="Hydrogen2_mL" localSheetId="19">#REF!</definedName>
    <definedName name="Hydrogen2_mL" localSheetId="18">#REF!</definedName>
    <definedName name="Hydrogen2_mL" localSheetId="22">#REF!</definedName>
    <definedName name="Hydrogen2_mL" localSheetId="17">#REF!</definedName>
    <definedName name="Hydrogen2_mL" localSheetId="20">#REF!</definedName>
    <definedName name="Hydrogen2_mL" localSheetId="21">#REF!</definedName>
    <definedName name="Hydrogen2_mL" localSheetId="23">#REF!</definedName>
    <definedName name="Hydrogen2_mL" localSheetId="6">#REF!</definedName>
    <definedName name="Hydrogen2_mL" localSheetId="4">#REF!</definedName>
    <definedName name="Hydrogen2_mL">#REF!</definedName>
    <definedName name="Hydrogen2_ug" localSheetId="3">#REF!</definedName>
    <definedName name="Hydrogen2_ug" localSheetId="14">#REF!</definedName>
    <definedName name="Hydrogen2_ug" localSheetId="15">#REF!</definedName>
    <definedName name="Hydrogen2_ug" localSheetId="11">#REF!</definedName>
    <definedName name="Hydrogen2_ug" localSheetId="13">#REF!</definedName>
    <definedName name="Hydrogen2_ug" localSheetId="12">#REF!</definedName>
    <definedName name="Hydrogen2_ug" localSheetId="10">#REF!</definedName>
    <definedName name="Hydrogen2_ug" localSheetId="27">#REF!</definedName>
    <definedName name="Hydrogen2_ug" localSheetId="25">#REF!</definedName>
    <definedName name="Hydrogen2_ug" localSheetId="26">#REF!</definedName>
    <definedName name="Hydrogen2_ug" localSheetId="7">#REF!</definedName>
    <definedName name="Hydrogen2_ug" localSheetId="8">#REF!</definedName>
    <definedName name="Hydrogen2_ug" localSheetId="9">#REF!</definedName>
    <definedName name="Hydrogen2_ug" localSheetId="19">#REF!</definedName>
    <definedName name="Hydrogen2_ug" localSheetId="18">#REF!</definedName>
    <definedName name="Hydrogen2_ug" localSheetId="22">#REF!</definedName>
    <definedName name="Hydrogen2_ug" localSheetId="17">#REF!</definedName>
    <definedName name="Hydrogen2_ug" localSheetId="20">#REF!</definedName>
    <definedName name="Hydrogen2_ug" localSheetId="21">#REF!</definedName>
    <definedName name="Hydrogen2_ug" localSheetId="23">#REF!</definedName>
    <definedName name="Hydrogen2_ug" localSheetId="6">#REF!</definedName>
    <definedName name="Hydrogen2_ug" localSheetId="4">#REF!</definedName>
    <definedName name="Hydrogen2_ug">#REF!</definedName>
    <definedName name="LaborOverhead">'LCC Assumption - Hidden'!$E$21</definedName>
    <definedName name="LCCPeriod">'LCC Assumption - Hidden'!$E$7</definedName>
    <definedName name="LLC_Assumptions_CapitalTreatment_Sel">'LCC Assumptions'!$A$99:$A$101</definedName>
    <definedName name="Mod1_diameter" localSheetId="3">#REF!</definedName>
    <definedName name="Mod1_diameter" localSheetId="14">#REF!</definedName>
    <definedName name="Mod1_diameter" localSheetId="15">#REF!</definedName>
    <definedName name="Mod1_diameter" localSheetId="11">#REF!</definedName>
    <definedName name="Mod1_diameter" localSheetId="13">#REF!</definedName>
    <definedName name="Mod1_diameter" localSheetId="12">#REF!</definedName>
    <definedName name="Mod1_diameter" localSheetId="10">#REF!</definedName>
    <definedName name="Mod1_diameter" localSheetId="27">#REF!</definedName>
    <definedName name="Mod1_diameter" localSheetId="25">#REF!</definedName>
    <definedName name="Mod1_diameter" localSheetId="26">#REF!</definedName>
    <definedName name="Mod1_diameter" localSheetId="7">#REF!</definedName>
    <definedName name="Mod1_diameter" localSheetId="8">#REF!</definedName>
    <definedName name="Mod1_diameter" localSheetId="9">#REF!</definedName>
    <definedName name="Mod1_diameter" localSheetId="19">#REF!</definedName>
    <definedName name="Mod1_diameter" localSheetId="18">#REF!</definedName>
    <definedName name="Mod1_diameter" localSheetId="22">#REF!</definedName>
    <definedName name="Mod1_diameter" localSheetId="17">#REF!</definedName>
    <definedName name="Mod1_diameter" localSheetId="20">#REF!</definedName>
    <definedName name="Mod1_diameter" localSheetId="21">#REF!</definedName>
    <definedName name="Mod1_diameter" localSheetId="23">#REF!</definedName>
    <definedName name="Mod1_diameter" localSheetId="6">#REF!</definedName>
    <definedName name="Mod1_diameter" localSheetId="4">#REF!</definedName>
    <definedName name="Mod1_diameter">#REF!</definedName>
    <definedName name="Mod1_length" localSheetId="3">#REF!</definedName>
    <definedName name="Mod1_length" localSheetId="14">#REF!</definedName>
    <definedName name="Mod1_length" localSheetId="15">#REF!</definedName>
    <definedName name="Mod1_length" localSheetId="11">#REF!</definedName>
    <definedName name="Mod1_length" localSheetId="13">#REF!</definedName>
    <definedName name="Mod1_length" localSheetId="12">#REF!</definedName>
    <definedName name="Mod1_length" localSheetId="10">#REF!</definedName>
    <definedName name="Mod1_length" localSheetId="27">#REF!</definedName>
    <definedName name="Mod1_length" localSheetId="25">#REF!</definedName>
    <definedName name="Mod1_length" localSheetId="26">#REF!</definedName>
    <definedName name="Mod1_length" localSheetId="7">#REF!</definedName>
    <definedName name="Mod1_length" localSheetId="8">#REF!</definedName>
    <definedName name="Mod1_length" localSheetId="9">#REF!</definedName>
    <definedName name="Mod1_length" localSheetId="19">#REF!</definedName>
    <definedName name="Mod1_length" localSheetId="18">#REF!</definedName>
    <definedName name="Mod1_length" localSheetId="22">#REF!</definedName>
    <definedName name="Mod1_length" localSheetId="17">#REF!</definedName>
    <definedName name="Mod1_length" localSheetId="20">#REF!</definedName>
    <definedName name="Mod1_length" localSheetId="21">#REF!</definedName>
    <definedName name="Mod1_length" localSheetId="23">#REF!</definedName>
    <definedName name="Mod1_length" localSheetId="6">#REF!</definedName>
    <definedName name="Mod1_length" localSheetId="4">#REF!</definedName>
    <definedName name="Mod1_length">#REF!</definedName>
    <definedName name="Mod2_diameter" localSheetId="3">#REF!</definedName>
    <definedName name="Mod2_diameter" localSheetId="14">#REF!</definedName>
    <definedName name="Mod2_diameter" localSheetId="15">#REF!</definedName>
    <definedName name="Mod2_diameter" localSheetId="11">#REF!</definedName>
    <definedName name="Mod2_diameter" localSheetId="13">#REF!</definedName>
    <definedName name="Mod2_diameter" localSheetId="12">#REF!</definedName>
    <definedName name="Mod2_diameter" localSheetId="10">#REF!</definedName>
    <definedName name="Mod2_diameter" localSheetId="27">#REF!</definedName>
    <definedName name="Mod2_diameter" localSheetId="25">#REF!</definedName>
    <definedName name="Mod2_diameter" localSheetId="26">#REF!</definedName>
    <definedName name="Mod2_diameter" localSheetId="7">#REF!</definedName>
    <definedName name="Mod2_diameter" localSheetId="8">#REF!</definedName>
    <definedName name="Mod2_diameter" localSheetId="9">#REF!</definedName>
    <definedName name="Mod2_diameter" localSheetId="19">#REF!</definedName>
    <definedName name="Mod2_diameter" localSheetId="18">#REF!</definedName>
    <definedName name="Mod2_diameter" localSheetId="22">#REF!</definedName>
    <definedName name="Mod2_diameter" localSheetId="17">#REF!</definedName>
    <definedName name="Mod2_diameter" localSheetId="20">#REF!</definedName>
    <definedName name="Mod2_diameter" localSheetId="21">#REF!</definedName>
    <definedName name="Mod2_diameter" localSheetId="23">#REF!</definedName>
    <definedName name="Mod2_diameter" localSheetId="6">#REF!</definedName>
    <definedName name="Mod2_diameter" localSheetId="4">#REF!</definedName>
    <definedName name="Mod2_diameter">#REF!</definedName>
    <definedName name="Mod2_length" localSheetId="3">#REF!</definedName>
    <definedName name="Mod2_length" localSheetId="14">#REF!</definedName>
    <definedName name="Mod2_length" localSheetId="15">#REF!</definedName>
    <definedName name="Mod2_length" localSheetId="11">#REF!</definedName>
    <definedName name="Mod2_length" localSheetId="13">#REF!</definedName>
    <definedName name="Mod2_length" localSheetId="12">#REF!</definedName>
    <definedName name="Mod2_length" localSheetId="10">#REF!</definedName>
    <definedName name="Mod2_length" localSheetId="27">#REF!</definedName>
    <definedName name="Mod2_length" localSheetId="25">#REF!</definedName>
    <definedName name="Mod2_length" localSheetId="26">#REF!</definedName>
    <definedName name="Mod2_length" localSheetId="7">#REF!</definedName>
    <definedName name="Mod2_length" localSheetId="8">#REF!</definedName>
    <definedName name="Mod2_length" localSheetId="9">#REF!</definedName>
    <definedName name="Mod2_length" localSheetId="19">#REF!</definedName>
    <definedName name="Mod2_length" localSheetId="18">#REF!</definedName>
    <definedName name="Mod2_length" localSheetId="22">#REF!</definedName>
    <definedName name="Mod2_length" localSheetId="17">#REF!</definedName>
    <definedName name="Mod2_length" localSheetId="20">#REF!</definedName>
    <definedName name="Mod2_length" localSheetId="21">#REF!</definedName>
    <definedName name="Mod2_length" localSheetId="23">#REF!</definedName>
    <definedName name="Mod2_length" localSheetId="6">#REF!</definedName>
    <definedName name="Mod2_length" localSheetId="4">#REF!</definedName>
    <definedName name="Mod2_length">#REF!</definedName>
    <definedName name="ofn_Chart_Row" localSheetId="3">#REF!</definedName>
    <definedName name="ofn_Chart_Row" localSheetId="14">#REF!</definedName>
    <definedName name="ofn_Chart_Row" localSheetId="15">#REF!</definedName>
    <definedName name="ofn_Chart_Row" localSheetId="11">#REF!</definedName>
    <definedName name="ofn_Chart_Row" localSheetId="13">#REF!</definedName>
    <definedName name="ofn_Chart_Row" localSheetId="12">#REF!</definedName>
    <definedName name="ofn_Chart_Row" localSheetId="10">#REF!</definedName>
    <definedName name="ofn_Chart_Row" localSheetId="27">#REF!</definedName>
    <definedName name="ofn_Chart_Row" localSheetId="25">#REF!</definedName>
    <definedName name="ofn_Chart_Row" localSheetId="26">#REF!</definedName>
    <definedName name="ofn_Chart_Row" localSheetId="7">#REF!</definedName>
    <definedName name="ofn_Chart_Row" localSheetId="8">#REF!</definedName>
    <definedName name="ofn_Chart_Row" localSheetId="9">#REF!</definedName>
    <definedName name="ofn_Chart_Row" localSheetId="19">#REF!</definedName>
    <definedName name="ofn_Chart_Row" localSheetId="18">#REF!</definedName>
    <definedName name="ofn_Chart_Row" localSheetId="22">#REF!</definedName>
    <definedName name="ofn_Chart_Row" localSheetId="17">#REF!</definedName>
    <definedName name="ofn_Chart_Row" localSheetId="20">#REF!</definedName>
    <definedName name="ofn_Chart_Row" localSheetId="21">#REF!</definedName>
    <definedName name="ofn_Chart_Row" localSheetId="23">#REF!</definedName>
    <definedName name="ofn_Chart_Row" localSheetId="6">#REF!</definedName>
    <definedName name="ofn_Chart_Row" localSheetId="4">#REF!</definedName>
    <definedName name="ofn_Chart_Row">#REF!</definedName>
    <definedName name="ofn_EstEnergySaving_Row" localSheetId="3">#REF!</definedName>
    <definedName name="ofn_EstEnergySaving_Row" localSheetId="14">#REF!</definedName>
    <definedName name="ofn_EstEnergySaving_Row" localSheetId="15">#REF!</definedName>
    <definedName name="ofn_EstEnergySaving_Row" localSheetId="11">#REF!</definedName>
    <definedName name="ofn_EstEnergySaving_Row" localSheetId="13">#REF!</definedName>
    <definedName name="ofn_EstEnergySaving_Row" localSheetId="12">#REF!</definedName>
    <definedName name="ofn_EstEnergySaving_Row" localSheetId="10">#REF!</definedName>
    <definedName name="ofn_EstEnergySaving_Row" localSheetId="27">#REF!</definedName>
    <definedName name="ofn_EstEnergySaving_Row" localSheetId="25">#REF!</definedName>
    <definedName name="ofn_EstEnergySaving_Row" localSheetId="26">#REF!</definedName>
    <definedName name="ofn_EstEnergySaving_Row" localSheetId="7">#REF!</definedName>
    <definedName name="ofn_EstEnergySaving_Row" localSheetId="8">#REF!</definedName>
    <definedName name="ofn_EstEnergySaving_Row" localSheetId="9">#REF!</definedName>
    <definedName name="ofn_EstEnergySaving_Row" localSheetId="19">#REF!</definedName>
    <definedName name="ofn_EstEnergySaving_Row" localSheetId="18">#REF!</definedName>
    <definedName name="ofn_EstEnergySaving_Row" localSheetId="22">#REF!</definedName>
    <definedName name="ofn_EstEnergySaving_Row" localSheetId="17">#REF!</definedName>
    <definedName name="ofn_EstEnergySaving_Row" localSheetId="20">#REF!</definedName>
    <definedName name="ofn_EstEnergySaving_Row" localSheetId="21">#REF!</definedName>
    <definedName name="ofn_EstEnergySaving_Row" localSheetId="23">#REF!</definedName>
    <definedName name="ofn_EstEnergySaving_Row" localSheetId="6">#REF!</definedName>
    <definedName name="ofn_EstEnergySaving_Row" localSheetId="4">#REF!</definedName>
    <definedName name="ofn_EstEnergySaving_Row">#REF!</definedName>
    <definedName name="ofn_EstGHGEmissionReduct_Row" localSheetId="3">#REF!</definedName>
    <definedName name="ofn_EstGHGEmissionReduct_Row" localSheetId="14">#REF!</definedName>
    <definedName name="ofn_EstGHGEmissionReduct_Row" localSheetId="15">#REF!</definedName>
    <definedName name="ofn_EstGHGEmissionReduct_Row" localSheetId="11">#REF!</definedName>
    <definedName name="ofn_EstGHGEmissionReduct_Row" localSheetId="13">#REF!</definedName>
    <definedName name="ofn_EstGHGEmissionReduct_Row" localSheetId="12">#REF!</definedName>
    <definedName name="ofn_EstGHGEmissionReduct_Row" localSheetId="10">#REF!</definedName>
    <definedName name="ofn_EstGHGEmissionReduct_Row" localSheetId="27">#REF!</definedName>
    <definedName name="ofn_EstGHGEmissionReduct_Row" localSheetId="25">#REF!</definedName>
    <definedName name="ofn_EstGHGEmissionReduct_Row" localSheetId="26">#REF!</definedName>
    <definedName name="ofn_EstGHGEmissionReduct_Row" localSheetId="7">#REF!</definedName>
    <definedName name="ofn_EstGHGEmissionReduct_Row" localSheetId="8">#REF!</definedName>
    <definedName name="ofn_EstGHGEmissionReduct_Row" localSheetId="9">#REF!</definedName>
    <definedName name="ofn_EstGHGEmissionReduct_Row" localSheetId="19">#REF!</definedName>
    <definedName name="ofn_EstGHGEmissionReduct_Row" localSheetId="18">#REF!</definedName>
    <definedName name="ofn_EstGHGEmissionReduct_Row" localSheetId="22">#REF!</definedName>
    <definedName name="ofn_EstGHGEmissionReduct_Row" localSheetId="17">#REF!</definedName>
    <definedName name="ofn_EstGHGEmissionReduct_Row" localSheetId="20">#REF!</definedName>
    <definedName name="ofn_EstGHGEmissionReduct_Row" localSheetId="21">#REF!</definedName>
    <definedName name="ofn_EstGHGEmissionReduct_Row" localSheetId="23">#REF!</definedName>
    <definedName name="ofn_EstGHGEmissionReduct_Row" localSheetId="6">#REF!</definedName>
    <definedName name="ofn_EstGHGEmissionReduct_Row" localSheetId="4">#REF!</definedName>
    <definedName name="ofn_EstGHGEmissionReduct_Row">#REF!</definedName>
    <definedName name="ofn_LifeCycleCostAnalysis_Row" localSheetId="3">#REF!</definedName>
    <definedName name="ofn_LifeCycleCostAnalysis_Row" localSheetId="14">#REF!</definedName>
    <definedName name="ofn_LifeCycleCostAnalysis_Row" localSheetId="15">#REF!</definedName>
    <definedName name="ofn_LifeCycleCostAnalysis_Row" localSheetId="11">#REF!</definedName>
    <definedName name="ofn_LifeCycleCostAnalysis_Row" localSheetId="13">#REF!</definedName>
    <definedName name="ofn_LifeCycleCostAnalysis_Row" localSheetId="12">#REF!</definedName>
    <definedName name="ofn_LifeCycleCostAnalysis_Row" localSheetId="10">#REF!</definedName>
    <definedName name="ofn_LifeCycleCostAnalysis_Row" localSheetId="27">#REF!</definedName>
    <definedName name="ofn_LifeCycleCostAnalysis_Row" localSheetId="25">#REF!</definedName>
    <definedName name="ofn_LifeCycleCostAnalysis_Row" localSheetId="26">#REF!</definedName>
    <definedName name="ofn_LifeCycleCostAnalysis_Row" localSheetId="7">#REF!</definedName>
    <definedName name="ofn_LifeCycleCostAnalysis_Row" localSheetId="8">#REF!</definedName>
    <definedName name="ofn_LifeCycleCostAnalysis_Row" localSheetId="9">#REF!</definedName>
    <definedName name="ofn_LifeCycleCostAnalysis_Row" localSheetId="19">#REF!</definedName>
    <definedName name="ofn_LifeCycleCostAnalysis_Row" localSheetId="18">#REF!</definedName>
    <definedName name="ofn_LifeCycleCostAnalysis_Row" localSheetId="22">#REF!</definedName>
    <definedName name="ofn_LifeCycleCostAnalysis_Row" localSheetId="17">#REF!</definedName>
    <definedName name="ofn_LifeCycleCostAnalysis_Row" localSheetId="20">#REF!</definedName>
    <definedName name="ofn_LifeCycleCostAnalysis_Row" localSheetId="21">#REF!</definedName>
    <definedName name="ofn_LifeCycleCostAnalysis_Row" localSheetId="23">#REF!</definedName>
    <definedName name="ofn_LifeCycleCostAnalysis_Row" localSheetId="6">#REF!</definedName>
    <definedName name="ofn_LifeCycleCostAnalysis_Row" localSheetId="4">#REF!</definedName>
    <definedName name="ofn_LifeCycleCostAnalysis_Row">#REF!</definedName>
    <definedName name="ofx_Chart_btn" localSheetId="3">#REF!</definedName>
    <definedName name="ofx_Chart_btn" localSheetId="14">#REF!</definedName>
    <definedName name="ofx_Chart_btn" localSheetId="15">#REF!</definedName>
    <definedName name="ofx_Chart_btn" localSheetId="11">#REF!</definedName>
    <definedName name="ofx_Chart_btn" localSheetId="13">#REF!</definedName>
    <definedName name="ofx_Chart_btn" localSheetId="12">#REF!</definedName>
    <definedName name="ofx_Chart_btn" localSheetId="10">#REF!</definedName>
    <definedName name="ofx_Chart_btn" localSheetId="27">#REF!</definedName>
    <definedName name="ofx_Chart_btn" localSheetId="25">#REF!</definedName>
    <definedName name="ofx_Chart_btn" localSheetId="26">#REF!</definedName>
    <definedName name="ofx_Chart_btn" localSheetId="7">#REF!</definedName>
    <definedName name="ofx_Chart_btn" localSheetId="8">#REF!</definedName>
    <definedName name="ofx_Chart_btn" localSheetId="9">#REF!</definedName>
    <definedName name="ofx_Chart_btn" localSheetId="19">#REF!</definedName>
    <definedName name="ofx_Chart_btn" localSheetId="18">#REF!</definedName>
    <definedName name="ofx_Chart_btn" localSheetId="22">#REF!</definedName>
    <definedName name="ofx_Chart_btn" localSheetId="17">#REF!</definedName>
    <definedName name="ofx_Chart_btn" localSheetId="20">#REF!</definedName>
    <definedName name="ofx_Chart_btn" localSheetId="21">#REF!</definedName>
    <definedName name="ofx_Chart_btn" localSheetId="23">#REF!</definedName>
    <definedName name="ofx_Chart_btn" localSheetId="6">#REF!</definedName>
    <definedName name="ofx_Chart_btn" localSheetId="4">#REF!</definedName>
    <definedName name="ofx_Chart_btn">#REF!</definedName>
    <definedName name="OMUnitCosts">'Energy, Labor Hidden'!$C$5:$CM$17</definedName>
    <definedName name="Onsite_GHG_Annual_Emissions">'NG LNG- GHG'!$H$22</definedName>
    <definedName name="PresentYear">'LCC Assumption - Hidden'!$E$9</definedName>
    <definedName name="_xlnm.Print_Area" localSheetId="2">'Desalination Info'!$A$1:$K$36</definedName>
    <definedName name="_xlnm.Print_Area" localSheetId="3">'Energy Use'!$A$1:$K$40</definedName>
    <definedName name="_xlnm.Print_Area" localSheetId="29">'Energy, Labor Hidden'!$A:$BE</definedName>
    <definedName name="_xlnm.Print_Area" localSheetId="10">'Hybrid Power'!$A$1:$K$42</definedName>
    <definedName name="_xlnm.Print_Area" localSheetId="28">'LCC Assumption - Hidden'!$A$1:$K$46</definedName>
    <definedName name="_xlnm.Print_Area" localSheetId="7">'NG LNG - CAP'!$A$1:$M$71</definedName>
    <definedName name="_xlnm.Print_Area" localSheetId="8">'NG LNG - O&amp;M'!$A$1:$M$76</definedName>
    <definedName name="_xlnm.Print_Area" localSheetId="9">'NG LNG- GHG'!$A$1:$M$30</definedName>
    <definedName name="_xlnm.Print_Area" localSheetId="30">'OPT 1 LCC Capital '!$A:$BG</definedName>
    <definedName name="_xlnm.Print_Area" localSheetId="31">'OPT 1 LCC O&amp;M'!$A:$BD</definedName>
    <definedName name="_xlnm.Print_Area" localSheetId="32">'OPT 2 LCC Capital'!$A:$BG</definedName>
    <definedName name="_xlnm.Print_Area" localSheetId="33">'OPT 2 LCC O&amp;M'!$A:$BD</definedName>
    <definedName name="_xlnm.Print_Area" localSheetId="34">'OPT 3 LCC Capital'!$A:$BG</definedName>
    <definedName name="_xlnm.Print_Area" localSheetId="35">'OPT 3 LCC O&amp;M'!$A:$BD</definedName>
    <definedName name="_xlnm.Print_Area" localSheetId="6">'Power Plant Config'!$A$1:$M$38</definedName>
    <definedName name="_xlnm.Print_Area" localSheetId="1">'Project Info'!$A$1:$J$25</definedName>
    <definedName name="_xlnm.Print_Area" localSheetId="4">'Scenarios '!$A$1:$L$50</definedName>
    <definedName name="_xlnm.Print_Titles" localSheetId="29">'Energy, Labor Hidden'!$A:$A,'Energy, Labor Hidden'!$4:$6</definedName>
    <definedName name="_xlnm.Print_Titles" localSheetId="30">'OPT 1 LCC Capital '!$1:$7</definedName>
    <definedName name="_xlnm.Print_Titles" localSheetId="31">'OPT 1 LCC O&amp;M'!$1:$7</definedName>
    <definedName name="_xlnm.Print_Titles" localSheetId="32">'OPT 2 LCC Capital'!$1:$7</definedName>
    <definedName name="_xlnm.Print_Titles" localSheetId="33">'OPT 2 LCC O&amp;M'!$1:$7</definedName>
    <definedName name="_xlnm.Print_Titles" localSheetId="34">'OPT 3 LCC Capital'!$1:$7</definedName>
    <definedName name="_xlnm.Print_Titles" localSheetId="35">'OPT 3 LCC O&amp;M'!$1:$7</definedName>
    <definedName name="ProjName" localSheetId="3">#REF!</definedName>
    <definedName name="ProjName" localSheetId="14">#REF!</definedName>
    <definedName name="ProjName" localSheetId="15">#REF!</definedName>
    <definedName name="ProjName" localSheetId="11">#REF!</definedName>
    <definedName name="ProjName" localSheetId="13">#REF!</definedName>
    <definedName name="ProjName" localSheetId="12">#REF!</definedName>
    <definedName name="ProjName" localSheetId="10">#REF!</definedName>
    <definedName name="ProjName" localSheetId="27">#REF!</definedName>
    <definedName name="ProjName" localSheetId="25">#REF!</definedName>
    <definedName name="ProjName" localSheetId="26">#REF!</definedName>
    <definedName name="ProjName" localSheetId="7">#REF!</definedName>
    <definedName name="ProjName" localSheetId="8">#REF!</definedName>
    <definedName name="ProjName" localSheetId="9">#REF!</definedName>
    <definedName name="ProjName" localSheetId="19">#REF!</definedName>
    <definedName name="ProjName" localSheetId="18">#REF!</definedName>
    <definedName name="ProjName" localSheetId="22">#REF!</definedName>
    <definedName name="ProjName" localSheetId="17">#REF!</definedName>
    <definedName name="ProjName" localSheetId="20">#REF!</definedName>
    <definedName name="ProjName" localSheetId="21">#REF!</definedName>
    <definedName name="ProjName" localSheetId="23">#REF!</definedName>
    <definedName name="ProjName" localSheetId="6">#REF!</definedName>
    <definedName name="ProjName" localSheetId="4">#REF!</definedName>
    <definedName name="ProjName">#REF!</definedName>
    <definedName name="pt_NumFixedSpeedPumpsTested" localSheetId="3">'[2]Pump Test'!#REF!</definedName>
    <definedName name="pt_NumFixedSpeedPumpsTested" localSheetId="14">'[2]Pump Test'!#REF!</definedName>
    <definedName name="pt_NumFixedSpeedPumpsTested" localSheetId="15">'[2]Pump Test'!#REF!</definedName>
    <definedName name="pt_NumFixedSpeedPumpsTested" localSheetId="11">'[2]Pump Test'!#REF!</definedName>
    <definedName name="pt_NumFixedSpeedPumpsTested" localSheetId="13">'[2]Pump Test'!#REF!</definedName>
    <definedName name="pt_NumFixedSpeedPumpsTested" localSheetId="12">'[2]Pump Test'!#REF!</definedName>
    <definedName name="pt_NumFixedSpeedPumpsTested" localSheetId="10">'[2]Pump Test'!#REF!</definedName>
    <definedName name="pt_NumFixedSpeedPumpsTested" localSheetId="27">'[2]Pump Test'!#REF!</definedName>
    <definedName name="pt_NumFixedSpeedPumpsTested" localSheetId="25">'[2]Pump Test'!#REF!</definedName>
    <definedName name="pt_NumFixedSpeedPumpsTested" localSheetId="26">'[2]Pump Test'!#REF!</definedName>
    <definedName name="pt_NumFixedSpeedPumpsTested" localSheetId="7">'[2]Pump Test'!#REF!</definedName>
    <definedName name="pt_NumFixedSpeedPumpsTested" localSheetId="8">'[2]Pump Test'!#REF!</definedName>
    <definedName name="pt_NumFixedSpeedPumpsTested" localSheetId="9">'[2]Pump Test'!#REF!</definedName>
    <definedName name="pt_NumFixedSpeedPumpsTested" localSheetId="19">'[2]Pump Test'!#REF!</definedName>
    <definedName name="pt_NumFixedSpeedPumpsTested" localSheetId="18">'[2]Pump Test'!#REF!</definedName>
    <definedName name="pt_NumFixedSpeedPumpsTested" localSheetId="22">'[2]Pump Test'!#REF!</definedName>
    <definedName name="pt_NumFixedSpeedPumpsTested" localSheetId="17">'[2]Pump Test'!#REF!</definedName>
    <definedName name="pt_NumFixedSpeedPumpsTested" localSheetId="20">'[2]Pump Test'!#REF!</definedName>
    <definedName name="pt_NumFixedSpeedPumpsTested" localSheetId="21">'[2]Pump Test'!#REF!</definedName>
    <definedName name="pt_NumFixedSpeedPumpsTested" localSheetId="23">'[2]Pump Test'!#REF!</definedName>
    <definedName name="pt_NumFixedSpeedPumpsTested" localSheetId="6">'[2]Pump Test'!#REF!</definedName>
    <definedName name="pt_NumFixedSpeedPumpsTested" localSheetId="4">'[2]Pump Test'!#REF!</definedName>
    <definedName name="pt_NumFixedSpeedPumpsTested">'[2]Pump Test'!#REF!</definedName>
    <definedName name="pt_NumVarSpeedPumpsTested" localSheetId="3">'[2]Pump Test'!#REF!</definedName>
    <definedName name="pt_NumVarSpeedPumpsTested" localSheetId="14">'[2]Pump Test'!#REF!</definedName>
    <definedName name="pt_NumVarSpeedPumpsTested" localSheetId="15">'[2]Pump Test'!#REF!</definedName>
    <definedName name="pt_NumVarSpeedPumpsTested" localSheetId="11">'[2]Pump Test'!#REF!</definedName>
    <definedName name="pt_NumVarSpeedPumpsTested" localSheetId="13">'[2]Pump Test'!#REF!</definedName>
    <definedName name="pt_NumVarSpeedPumpsTested" localSheetId="12">'[2]Pump Test'!#REF!</definedName>
    <definedName name="pt_NumVarSpeedPumpsTested" localSheetId="10">'[2]Pump Test'!#REF!</definedName>
    <definedName name="pt_NumVarSpeedPumpsTested" localSheetId="27">'[2]Pump Test'!#REF!</definedName>
    <definedName name="pt_NumVarSpeedPumpsTested" localSheetId="25">'[2]Pump Test'!#REF!</definedName>
    <definedName name="pt_NumVarSpeedPumpsTested" localSheetId="26">'[2]Pump Test'!#REF!</definedName>
    <definedName name="pt_NumVarSpeedPumpsTested" localSheetId="7">'[2]Pump Test'!#REF!</definedName>
    <definedName name="pt_NumVarSpeedPumpsTested" localSheetId="8">'[2]Pump Test'!#REF!</definedName>
    <definedName name="pt_NumVarSpeedPumpsTested" localSheetId="9">'[2]Pump Test'!#REF!</definedName>
    <definedName name="pt_NumVarSpeedPumpsTested" localSheetId="19">'[2]Pump Test'!#REF!</definedName>
    <definedName name="pt_NumVarSpeedPumpsTested" localSheetId="18">'[2]Pump Test'!#REF!</definedName>
    <definedName name="pt_NumVarSpeedPumpsTested" localSheetId="22">'[2]Pump Test'!#REF!</definedName>
    <definedName name="pt_NumVarSpeedPumpsTested" localSheetId="17">'[2]Pump Test'!#REF!</definedName>
    <definedName name="pt_NumVarSpeedPumpsTested" localSheetId="20">'[2]Pump Test'!#REF!</definedName>
    <definedName name="pt_NumVarSpeedPumpsTested" localSheetId="21">'[2]Pump Test'!#REF!</definedName>
    <definedName name="pt_NumVarSpeedPumpsTested" localSheetId="23">'[2]Pump Test'!#REF!</definedName>
    <definedName name="pt_NumVarSpeedPumpsTested" localSheetId="6">'[2]Pump Test'!#REF!</definedName>
    <definedName name="pt_NumVarSpeedPumpsTested" localSheetId="4">'[2]Pump Test'!#REF!</definedName>
    <definedName name="pt_NumVarSpeedPumpsTested">'[2]Pump Test'!#REF!</definedName>
    <definedName name="pump_type">'[2]Option page (Existing Pump)'!$B$29:$B$31</definedName>
    <definedName name="Rate1" localSheetId="3">#REF!</definedName>
    <definedName name="Rate1" localSheetId="14">#REF!</definedName>
    <definedName name="Rate1" localSheetId="15">#REF!</definedName>
    <definedName name="Rate1" localSheetId="11">#REF!</definedName>
    <definedName name="Rate1" localSheetId="13">#REF!</definedName>
    <definedName name="Rate1" localSheetId="12">#REF!</definedName>
    <definedName name="Rate1" localSheetId="10">#REF!</definedName>
    <definedName name="Rate1" localSheetId="27">#REF!</definedName>
    <definedName name="Rate1" localSheetId="25">#REF!</definedName>
    <definedName name="Rate1" localSheetId="26">#REF!</definedName>
    <definedName name="Rate1" localSheetId="7">#REF!</definedName>
    <definedName name="Rate1" localSheetId="8">#REF!</definedName>
    <definedName name="Rate1" localSheetId="9">#REF!</definedName>
    <definedName name="Rate1" localSheetId="19">#REF!</definedName>
    <definedName name="Rate1" localSheetId="18">#REF!</definedName>
    <definedName name="Rate1" localSheetId="22">#REF!</definedName>
    <definedName name="Rate1" localSheetId="17">#REF!</definedName>
    <definedName name="Rate1" localSheetId="20">#REF!</definedName>
    <definedName name="Rate1" localSheetId="21">#REF!</definedName>
    <definedName name="Rate1" localSheetId="23">#REF!</definedName>
    <definedName name="Rate1" localSheetId="6">#REF!</definedName>
    <definedName name="Rate1" localSheetId="4">#REF!</definedName>
    <definedName name="Rate1">#REF!</definedName>
    <definedName name="Rate2" localSheetId="3">#REF!</definedName>
    <definedName name="Rate2" localSheetId="14">#REF!</definedName>
    <definedName name="Rate2" localSheetId="15">#REF!</definedName>
    <definedName name="Rate2" localSheetId="11">#REF!</definedName>
    <definedName name="Rate2" localSheetId="13">#REF!</definedName>
    <definedName name="Rate2" localSheetId="12">#REF!</definedName>
    <definedName name="Rate2" localSheetId="10">#REF!</definedName>
    <definedName name="Rate2" localSheetId="27">#REF!</definedName>
    <definedName name="Rate2" localSheetId="25">#REF!</definedName>
    <definedName name="Rate2" localSheetId="26">#REF!</definedName>
    <definedName name="Rate2" localSheetId="7">#REF!</definedName>
    <definedName name="Rate2" localSheetId="8">#REF!</definedName>
    <definedName name="Rate2" localSheetId="9">#REF!</definedName>
    <definedName name="Rate2" localSheetId="19">#REF!</definedName>
    <definedName name="Rate2" localSheetId="18">#REF!</definedName>
    <definedName name="Rate2" localSheetId="22">#REF!</definedName>
    <definedName name="Rate2" localSheetId="17">#REF!</definedName>
    <definedName name="Rate2" localSheetId="20">#REF!</definedName>
    <definedName name="Rate2" localSheetId="21">#REF!</definedName>
    <definedName name="Rate2" localSheetId="23">#REF!</definedName>
    <definedName name="Rate2" localSheetId="6">#REF!</definedName>
    <definedName name="Rate2" localSheetId="4">#REF!</definedName>
    <definedName name="Rate2">#REF!</definedName>
    <definedName name="Rate3" localSheetId="3">#REF!</definedName>
    <definedName name="Rate3" localSheetId="14">#REF!</definedName>
    <definedName name="Rate3" localSheetId="15">#REF!</definedName>
    <definedName name="Rate3" localSheetId="11">#REF!</definedName>
    <definedName name="Rate3" localSheetId="13">#REF!</definedName>
    <definedName name="Rate3" localSheetId="12">#REF!</definedName>
    <definedName name="Rate3" localSheetId="10">#REF!</definedName>
    <definedName name="Rate3" localSheetId="27">#REF!</definedName>
    <definedName name="Rate3" localSheetId="25">#REF!</definedName>
    <definedName name="Rate3" localSheetId="26">#REF!</definedName>
    <definedName name="Rate3" localSheetId="7">#REF!</definedName>
    <definedName name="Rate3" localSheetId="8">#REF!</definedName>
    <definedName name="Rate3" localSheetId="9">#REF!</definedName>
    <definedName name="Rate3" localSheetId="19">#REF!</definedName>
    <definedName name="Rate3" localSheetId="18">#REF!</definedName>
    <definedName name="Rate3" localSheetId="22">#REF!</definedName>
    <definedName name="Rate3" localSheetId="17">#REF!</definedName>
    <definedName name="Rate3" localSheetId="20">#REF!</definedName>
    <definedName name="Rate3" localSheetId="21">#REF!</definedName>
    <definedName name="Rate3" localSheetId="23">#REF!</definedName>
    <definedName name="Rate3" localSheetId="6">#REF!</definedName>
    <definedName name="Rate3" localSheetId="4">#REF!</definedName>
    <definedName name="Rate3">#REF!</definedName>
    <definedName name="Rate4" localSheetId="3">#REF!</definedName>
    <definedName name="Rate4" localSheetId="14">#REF!</definedName>
    <definedName name="Rate4" localSheetId="15">#REF!</definedName>
    <definedName name="Rate4" localSheetId="11">#REF!</definedName>
    <definedName name="Rate4" localSheetId="13">#REF!</definedName>
    <definedName name="Rate4" localSheetId="12">#REF!</definedName>
    <definedName name="Rate4" localSheetId="10">#REF!</definedName>
    <definedName name="Rate4" localSheetId="27">#REF!</definedName>
    <definedName name="Rate4" localSheetId="25">#REF!</definedName>
    <definedName name="Rate4" localSheetId="26">#REF!</definedName>
    <definedName name="Rate4" localSheetId="7">#REF!</definedName>
    <definedName name="Rate4" localSheetId="8">#REF!</definedName>
    <definedName name="Rate4" localSheetId="9">#REF!</definedName>
    <definedName name="Rate4" localSheetId="19">#REF!</definedName>
    <definedName name="Rate4" localSheetId="18">#REF!</definedName>
    <definedName name="Rate4" localSheetId="22">#REF!</definedName>
    <definedName name="Rate4" localSheetId="17">#REF!</definedName>
    <definedName name="Rate4" localSheetId="20">#REF!</definedName>
    <definedName name="Rate4" localSheetId="21">#REF!</definedName>
    <definedName name="Rate4" localSheetId="23">#REF!</definedName>
    <definedName name="Rate4" localSheetId="6">#REF!</definedName>
    <definedName name="Rate4" localSheetId="4">#REF!</definedName>
    <definedName name="Rate4">#REF!</definedName>
    <definedName name="Rate5" localSheetId="3">#REF!</definedName>
    <definedName name="Rate5" localSheetId="14">#REF!</definedName>
    <definedName name="Rate5" localSheetId="15">#REF!</definedName>
    <definedName name="Rate5" localSheetId="11">#REF!</definedName>
    <definedName name="Rate5" localSheetId="13">#REF!</definedName>
    <definedName name="Rate5" localSheetId="12">#REF!</definedName>
    <definedName name="Rate5" localSheetId="10">#REF!</definedName>
    <definedName name="Rate5" localSheetId="27">#REF!</definedName>
    <definedName name="Rate5" localSheetId="25">#REF!</definedName>
    <definedName name="Rate5" localSheetId="26">#REF!</definedName>
    <definedName name="Rate5" localSheetId="7">#REF!</definedName>
    <definedName name="Rate5" localSheetId="8">#REF!</definedName>
    <definedName name="Rate5" localSheetId="9">#REF!</definedName>
    <definedName name="Rate5" localSheetId="19">#REF!</definedName>
    <definedName name="Rate5" localSheetId="18">#REF!</definedName>
    <definedName name="Rate5" localSheetId="22">#REF!</definedName>
    <definedName name="Rate5" localSheetId="17">#REF!</definedName>
    <definedName name="Rate5" localSheetId="20">#REF!</definedName>
    <definedName name="Rate5" localSheetId="21">#REF!</definedName>
    <definedName name="Rate5" localSheetId="23">#REF!</definedName>
    <definedName name="Rate5" localSheetId="6">#REF!</definedName>
    <definedName name="Rate5" localSheetId="4">#REF!</definedName>
    <definedName name="Rate5">#REF!</definedName>
    <definedName name="RateSQ" localSheetId="33">'OPT 2 LCC O&amp;M'!$E:$E</definedName>
    <definedName name="RateSQ" localSheetId="35">'OPT 3 LCC O&amp;M'!$E:$E</definedName>
    <definedName name="RateSQ">'OPT 1 LCC O&amp;M'!$E:$E</definedName>
    <definedName name="SalesTax">'LCC Assumption - Hidden'!$E$18</definedName>
    <definedName name="Scenario_Grid_Complete_value">Config!$B$9</definedName>
    <definedName name="Scenario_Hybrid_Complete_value">Config!$B$8</definedName>
    <definedName name="Scenario_Oniste_Complete_value">Config!$B$7</definedName>
    <definedName name="shtScenarios_ChkBox_Grid_Value">Config!$B$6</definedName>
    <definedName name="shtScenarios_ChkBox_Hybrid_Value">Config!$B$5</definedName>
    <definedName name="shtScenarios_ChkBox_Onsite_Value">Config!$B$4</definedName>
    <definedName name="shtScenarios_ChkBox_Onsite_Valule">Config!$B$4</definedName>
    <definedName name="SQ" localSheetId="33">'OPT 2 LCC O&amp;M'!$F$43</definedName>
    <definedName name="SQ" localSheetId="35">'OPT 3 LCC O&amp;M'!$F$43</definedName>
    <definedName name="SQ">'OPT 1 LCC O&amp;M'!$F$43</definedName>
    <definedName name="sysDisclaimerMsg" localSheetId="3">#REF!</definedName>
    <definedName name="sysDisclaimerMsg" localSheetId="14">#REF!</definedName>
    <definedName name="sysDisclaimerMsg" localSheetId="15">#REF!</definedName>
    <definedName name="sysDisclaimerMsg" localSheetId="11">#REF!</definedName>
    <definedName name="sysDisclaimerMsg" localSheetId="13">#REF!</definedName>
    <definedName name="sysDisclaimerMsg" localSheetId="12">#REF!</definedName>
    <definedName name="sysDisclaimerMsg" localSheetId="10">#REF!</definedName>
    <definedName name="sysDisclaimerMsg" localSheetId="27">#REF!</definedName>
    <definedName name="sysDisclaimerMsg" localSheetId="25">#REF!</definedName>
    <definedName name="sysDisclaimerMsg" localSheetId="26">#REF!</definedName>
    <definedName name="sysDisclaimerMsg" localSheetId="7">#REF!</definedName>
    <definedName name="sysDisclaimerMsg" localSheetId="8">#REF!</definedName>
    <definedName name="sysDisclaimerMsg" localSheetId="9">#REF!</definedName>
    <definedName name="sysDisclaimerMsg" localSheetId="19">#REF!</definedName>
    <definedName name="sysDisclaimerMsg" localSheetId="18">#REF!</definedName>
    <definedName name="sysDisclaimerMsg" localSheetId="22">#REF!</definedName>
    <definedName name="sysDisclaimerMsg" localSheetId="17">#REF!</definedName>
    <definedName name="sysDisclaimerMsg" localSheetId="20">#REF!</definedName>
    <definedName name="sysDisclaimerMsg" localSheetId="21">#REF!</definedName>
    <definedName name="sysDisclaimerMsg" localSheetId="23">#REF!</definedName>
    <definedName name="sysDisclaimerMsg" localSheetId="6">#REF!</definedName>
    <definedName name="sysDisclaimerMsg" localSheetId="4">#REF!</definedName>
    <definedName name="sysDisclaimerMsg">#REF!</definedName>
    <definedName name="tons_day" localSheetId="3">#REF!</definedName>
    <definedName name="tons_day" localSheetId="14">#REF!</definedName>
    <definedName name="tons_day" localSheetId="15">#REF!</definedName>
    <definedName name="tons_day" localSheetId="11">#REF!</definedName>
    <definedName name="tons_day" localSheetId="13">#REF!</definedName>
    <definedName name="tons_day" localSheetId="12">#REF!</definedName>
    <definedName name="tons_day" localSheetId="10">#REF!</definedName>
    <definedName name="tons_day" localSheetId="27">#REF!</definedName>
    <definedName name="tons_day" localSheetId="25">#REF!</definedName>
    <definedName name="tons_day" localSheetId="26">#REF!</definedName>
    <definedName name="tons_day" localSheetId="7">#REF!</definedName>
    <definedName name="tons_day" localSheetId="8">#REF!</definedName>
    <definedName name="tons_day" localSheetId="9">#REF!</definedName>
    <definedName name="tons_day" localSheetId="19">#REF!</definedName>
    <definedName name="tons_day" localSheetId="18">#REF!</definedName>
    <definedName name="tons_day" localSheetId="22">#REF!</definedName>
    <definedName name="tons_day" localSheetId="17">#REF!</definedName>
    <definedName name="tons_day" localSheetId="20">#REF!</definedName>
    <definedName name="tons_day" localSheetId="21">#REF!</definedName>
    <definedName name="tons_day" localSheetId="23">#REF!</definedName>
    <definedName name="tons_day" localSheetId="6">#REF!</definedName>
    <definedName name="tons_day" localSheetId="4">#REF!</definedName>
    <definedName name="tons_day">#REF!</definedName>
  </definedNames>
  <calcPr calcId="152511" concurrentCalc="0"/>
</workbook>
</file>

<file path=xl/calcChain.xml><?xml version="1.0" encoding="utf-8"?>
<calcChain xmlns="http://schemas.openxmlformats.org/spreadsheetml/2006/main">
  <c r="F16" i="103" l="1"/>
  <c r="F15" i="103"/>
  <c r="F14" i="103"/>
  <c r="F13" i="103"/>
  <c r="F12" i="103"/>
  <c r="F16" i="95"/>
  <c r="F15" i="95"/>
  <c r="F14" i="95"/>
  <c r="F13" i="95"/>
  <c r="F12" i="95"/>
  <c r="F16" i="94"/>
  <c r="F15" i="94"/>
  <c r="F14" i="94"/>
  <c r="F13" i="94"/>
  <c r="F12" i="94"/>
  <c r="F16" i="79"/>
  <c r="F15" i="79"/>
  <c r="F14" i="79"/>
  <c r="F13" i="79"/>
  <c r="F12" i="79"/>
  <c r="F16" i="91"/>
  <c r="F15" i="91"/>
  <c r="F14" i="91"/>
  <c r="F13" i="91"/>
  <c r="F12" i="91"/>
  <c r="F16" i="90"/>
  <c r="F15" i="90"/>
  <c r="F14" i="90"/>
  <c r="F13" i="90"/>
  <c r="F12" i="90"/>
  <c r="F34" i="69"/>
  <c r="F36" i="81"/>
  <c r="F26" i="82"/>
  <c r="F34" i="82"/>
  <c r="F39" i="82"/>
  <c r="F47" i="82"/>
  <c r="K33" i="103"/>
  <c r="I33" i="95"/>
  <c r="K33" i="94"/>
  <c r="I33" i="90"/>
  <c r="I37" i="103"/>
  <c r="I37" i="94"/>
  <c r="I39" i="78"/>
  <c r="I36" i="79"/>
  <c r="F29" i="103"/>
  <c r="M78" i="103"/>
  <c r="M72" i="103"/>
  <c r="K78" i="103"/>
  <c r="K72" i="103"/>
  <c r="M51" i="103"/>
  <c r="M60" i="103"/>
  <c r="K51" i="103"/>
  <c r="K60" i="103"/>
  <c r="M32" i="103"/>
  <c r="M36" i="103"/>
  <c r="M45" i="103"/>
  <c r="K32" i="103"/>
  <c r="I32" i="103"/>
  <c r="I36" i="103"/>
  <c r="I41" i="103"/>
  <c r="I45" i="103"/>
  <c r="I78" i="103"/>
  <c r="I72" i="103"/>
  <c r="I51" i="103"/>
  <c r="I60" i="103"/>
  <c r="F30" i="103"/>
  <c r="F28" i="103"/>
  <c r="I23" i="103"/>
  <c r="G23" i="103"/>
  <c r="I22" i="103"/>
  <c r="G22" i="103"/>
  <c r="I20" i="103"/>
  <c r="I19" i="103"/>
  <c r="F7" i="103"/>
  <c r="F6" i="103"/>
  <c r="F5" i="103"/>
  <c r="F4" i="103"/>
  <c r="I23" i="95"/>
  <c r="G23" i="95"/>
  <c r="I22" i="95"/>
  <c r="G22" i="95"/>
  <c r="I23" i="94"/>
  <c r="G23" i="94"/>
  <c r="I22" i="94"/>
  <c r="G22" i="94"/>
  <c r="M41" i="103"/>
  <c r="I23" i="79"/>
  <c r="I22" i="79"/>
  <c r="G23" i="79"/>
  <c r="G22" i="79"/>
  <c r="I23" i="91"/>
  <c r="G23" i="91"/>
  <c r="I22" i="91"/>
  <c r="G22" i="91"/>
  <c r="I23" i="90"/>
  <c r="G23" i="90"/>
  <c r="I22" i="90"/>
  <c r="G22" i="90"/>
  <c r="I23" i="78"/>
  <c r="I22" i="78"/>
  <c r="G23" i="78"/>
  <c r="G22" i="78"/>
  <c r="F13" i="78"/>
  <c r="F14" i="78"/>
  <c r="F15" i="78"/>
  <c r="F16" i="78"/>
  <c r="F12" i="78"/>
  <c r="H20" i="69"/>
  <c r="F20" i="69"/>
  <c r="H40" i="69"/>
  <c r="H14" i="77"/>
  <c r="G15" i="98"/>
  <c r="H15" i="98"/>
  <c r="G14" i="98"/>
  <c r="H14" i="98"/>
  <c r="G13" i="98"/>
  <c r="H13" i="98"/>
  <c r="G12" i="98"/>
  <c r="H12" i="98"/>
  <c r="G15" i="99"/>
  <c r="H15" i="99"/>
  <c r="G14" i="99"/>
  <c r="H14" i="99"/>
  <c r="G13" i="99"/>
  <c r="H13" i="99"/>
  <c r="G12" i="99"/>
  <c r="H12" i="99"/>
  <c r="G15" i="97"/>
  <c r="H15" i="97"/>
  <c r="G14" i="97"/>
  <c r="H14" i="97"/>
  <c r="G13" i="97"/>
  <c r="H13" i="97"/>
  <c r="G12" i="97"/>
  <c r="H12" i="97"/>
  <c r="G15" i="96"/>
  <c r="H15" i="96"/>
  <c r="G31" i="89"/>
  <c r="G30" i="89"/>
  <c r="H59" i="84"/>
  <c r="H58" i="84"/>
  <c r="H41" i="84"/>
  <c r="H38" i="83"/>
  <c r="H45" i="83"/>
  <c r="H65" i="83"/>
  <c r="G14" i="96"/>
  <c r="H14" i="96"/>
  <c r="G13" i="96"/>
  <c r="H13" i="96"/>
  <c r="G12" i="96"/>
  <c r="H12" i="96"/>
  <c r="K46" i="95"/>
  <c r="K55" i="95"/>
  <c r="I46" i="95"/>
  <c r="I55" i="95"/>
  <c r="K46" i="79"/>
  <c r="K55" i="79"/>
  <c r="I46" i="79"/>
  <c r="I55" i="79"/>
  <c r="C10" i="2"/>
  <c r="D10" i="2"/>
  <c r="I20" i="95"/>
  <c r="I20" i="94"/>
  <c r="I20" i="79"/>
  <c r="I20" i="91"/>
  <c r="I20" i="90"/>
  <c r="I19" i="95"/>
  <c r="I19" i="94"/>
  <c r="I19" i="79"/>
  <c r="I19" i="91"/>
  <c r="I19" i="90"/>
  <c r="I19" i="78"/>
  <c r="I20" i="78"/>
  <c r="F26" i="30"/>
  <c r="F71" i="82"/>
  <c r="F80" i="82"/>
  <c r="F85" i="82"/>
  <c r="F93" i="82"/>
  <c r="F65" i="82"/>
  <c r="G22" i="87"/>
  <c r="G28" i="87"/>
  <c r="G37" i="87"/>
  <c r="G42" i="87"/>
  <c r="G54" i="87"/>
  <c r="C15" i="2"/>
  <c r="C14" i="2"/>
  <c r="E34" i="10"/>
  <c r="E33" i="10"/>
  <c r="E30" i="10"/>
  <c r="E29" i="10"/>
  <c r="E28" i="10"/>
  <c r="E27" i="10"/>
  <c r="E26" i="10"/>
  <c r="E25" i="10"/>
  <c r="E24" i="10"/>
  <c r="E15" i="10"/>
  <c r="E14" i="10"/>
  <c r="E12" i="10"/>
  <c r="E9" i="10"/>
  <c r="E8" i="10"/>
  <c r="E7" i="10"/>
  <c r="E38" i="10"/>
  <c r="F30" i="84"/>
  <c r="F29" i="84"/>
  <c r="F26" i="83"/>
  <c r="F25" i="83"/>
  <c r="F30" i="90"/>
  <c r="K73" i="95"/>
  <c r="K67" i="95"/>
  <c r="K40" i="95"/>
  <c r="K32" i="95"/>
  <c r="K36" i="95"/>
  <c r="I73" i="95"/>
  <c r="I67" i="95"/>
  <c r="I32" i="95"/>
  <c r="I36" i="95"/>
  <c r="I40" i="95"/>
  <c r="K75" i="94"/>
  <c r="K69" i="94"/>
  <c r="K48" i="94"/>
  <c r="K57" i="94"/>
  <c r="K41" i="94"/>
  <c r="K32" i="94"/>
  <c r="K36" i="94"/>
  <c r="I75" i="94"/>
  <c r="I69" i="94"/>
  <c r="I48" i="94"/>
  <c r="I57" i="94"/>
  <c r="I32" i="94"/>
  <c r="I36" i="94"/>
  <c r="I41" i="94"/>
  <c r="K73" i="79"/>
  <c r="K67" i="79"/>
  <c r="K31" i="79"/>
  <c r="K40" i="79"/>
  <c r="I73" i="79"/>
  <c r="I67" i="79"/>
  <c r="I31" i="79"/>
  <c r="I35" i="79"/>
  <c r="I40" i="79"/>
  <c r="F30" i="78"/>
  <c r="K35" i="79"/>
  <c r="F5" i="95"/>
  <c r="F6" i="95"/>
  <c r="F7" i="95"/>
  <c r="F5" i="94"/>
  <c r="F6" i="94"/>
  <c r="F7" i="94"/>
  <c r="F5" i="79"/>
  <c r="F6" i="79"/>
  <c r="F7" i="79"/>
  <c r="F5" i="91"/>
  <c r="F6" i="91"/>
  <c r="F7" i="91"/>
  <c r="F5" i="90"/>
  <c r="F6" i="90"/>
  <c r="F7" i="90"/>
  <c r="F5" i="78"/>
  <c r="F6" i="78"/>
  <c r="F7" i="78"/>
  <c r="D5" i="69"/>
  <c r="D6" i="69"/>
  <c r="D5" i="71"/>
  <c r="D6" i="71"/>
  <c r="E5" i="89"/>
  <c r="E6" i="89"/>
  <c r="D5" i="87"/>
  <c r="D6" i="87"/>
  <c r="D5" i="88"/>
  <c r="D6" i="88"/>
  <c r="D5" i="84"/>
  <c r="D6" i="84"/>
  <c r="D5" i="82"/>
  <c r="D6" i="82"/>
  <c r="D5" i="77"/>
  <c r="D6" i="77"/>
  <c r="D5" i="86"/>
  <c r="D6" i="86"/>
  <c r="E5" i="83"/>
  <c r="E6" i="83"/>
  <c r="F4" i="95"/>
  <c r="F4" i="94"/>
  <c r="F4" i="79"/>
  <c r="F4" i="91"/>
  <c r="F4" i="90"/>
  <c r="F4" i="78"/>
  <c r="D4" i="69"/>
  <c r="D4" i="71"/>
  <c r="E4" i="89"/>
  <c r="D4" i="87"/>
  <c r="D4" i="88"/>
  <c r="D4" i="84"/>
  <c r="D4" i="82"/>
  <c r="D4" i="77"/>
  <c r="D4" i="86"/>
  <c r="E4" i="83"/>
  <c r="E4" i="76"/>
  <c r="D5" i="81"/>
  <c r="D6" i="81"/>
  <c r="D4" i="81"/>
  <c r="E5" i="76"/>
  <c r="E6" i="76"/>
  <c r="E5" i="85"/>
  <c r="E6" i="85"/>
  <c r="E4" i="85"/>
  <c r="D5" i="75"/>
  <c r="D6" i="75"/>
  <c r="D4" i="75"/>
  <c r="F30" i="95"/>
  <c r="F29" i="95"/>
  <c r="F30" i="94"/>
  <c r="F29" i="94"/>
  <c r="F29" i="79"/>
  <c r="F28" i="79"/>
  <c r="F28" i="91"/>
  <c r="F28" i="90"/>
  <c r="F28" i="78"/>
  <c r="H18" i="77"/>
  <c r="F46" i="81"/>
  <c r="F51" i="81"/>
  <c r="F63" i="81"/>
  <c r="H15" i="77"/>
  <c r="H32" i="77"/>
  <c r="H14" i="84"/>
  <c r="H26" i="84"/>
  <c r="H27" i="84"/>
  <c r="H70" i="84"/>
  <c r="F58" i="62"/>
  <c r="H34" i="69"/>
  <c r="G31" i="75"/>
  <c r="K33" i="95"/>
  <c r="I31" i="91"/>
  <c r="K32" i="79"/>
  <c r="I33" i="94"/>
  <c r="I37" i="78"/>
  <c r="E73" i="64"/>
  <c r="G71" i="64"/>
  <c r="H71" i="64"/>
  <c r="I71" i="64"/>
  <c r="J71" i="64"/>
  <c r="K71" i="64"/>
  <c r="L71" i="64"/>
  <c r="M71" i="64"/>
  <c r="N71" i="64"/>
  <c r="O71" i="64"/>
  <c r="P71" i="64"/>
  <c r="Q71" i="64"/>
  <c r="R71" i="64"/>
  <c r="S71" i="64"/>
  <c r="T71" i="64"/>
  <c r="U71" i="64"/>
  <c r="V71" i="64"/>
  <c r="W71" i="64"/>
  <c r="X71" i="64"/>
  <c r="Y71" i="64"/>
  <c r="Z71" i="64"/>
  <c r="AA71" i="64"/>
  <c r="AB71" i="64"/>
  <c r="AC71" i="64"/>
  <c r="AD71" i="64"/>
  <c r="AE71" i="64"/>
  <c r="AF71" i="64"/>
  <c r="AG71" i="64"/>
  <c r="AH71" i="64"/>
  <c r="AI71" i="64"/>
  <c r="AJ71" i="64"/>
  <c r="AK71" i="64"/>
  <c r="AL71" i="64"/>
  <c r="AM71" i="64"/>
  <c r="AN71" i="64"/>
  <c r="AO71" i="64"/>
  <c r="AP71" i="64"/>
  <c r="AQ71" i="64"/>
  <c r="AR71" i="64"/>
  <c r="AS71" i="64"/>
  <c r="AT71" i="64"/>
  <c r="AU71" i="64"/>
  <c r="AV71" i="64"/>
  <c r="AW71" i="64"/>
  <c r="AX71" i="64"/>
  <c r="AY71" i="64"/>
  <c r="AZ71" i="64"/>
  <c r="BA71" i="64"/>
  <c r="BB71" i="64"/>
  <c r="BC71" i="64"/>
  <c r="G70" i="64"/>
  <c r="H70" i="64"/>
  <c r="I70" i="64"/>
  <c r="J70" i="64"/>
  <c r="K70" i="64"/>
  <c r="L70" i="64"/>
  <c r="M70" i="64"/>
  <c r="N70" i="64"/>
  <c r="O70" i="64"/>
  <c r="P70" i="64"/>
  <c r="Q70" i="64"/>
  <c r="R70" i="64"/>
  <c r="S70" i="64"/>
  <c r="T70" i="64"/>
  <c r="U70" i="64"/>
  <c r="V70" i="64"/>
  <c r="W70" i="64"/>
  <c r="X70" i="64"/>
  <c r="Y70" i="64"/>
  <c r="Z70" i="64"/>
  <c r="AA70" i="64"/>
  <c r="AB70" i="64"/>
  <c r="AC70" i="64"/>
  <c r="AD70" i="64"/>
  <c r="AE70" i="64"/>
  <c r="AF70" i="64"/>
  <c r="AG70" i="64"/>
  <c r="AH70" i="64"/>
  <c r="AI70" i="64"/>
  <c r="AJ70" i="64"/>
  <c r="AK70" i="64"/>
  <c r="AL70" i="64"/>
  <c r="AM70" i="64"/>
  <c r="AN70" i="64"/>
  <c r="AO70" i="64"/>
  <c r="AP70" i="64"/>
  <c r="AQ70" i="64"/>
  <c r="AR70" i="64"/>
  <c r="AS70" i="64"/>
  <c r="AT70" i="64"/>
  <c r="AU70" i="64"/>
  <c r="AV70" i="64"/>
  <c r="AW70" i="64"/>
  <c r="AX70" i="64"/>
  <c r="AY70" i="64"/>
  <c r="AZ70" i="64"/>
  <c r="BA70" i="64"/>
  <c r="BB70" i="64"/>
  <c r="BC70" i="64"/>
  <c r="H69" i="64"/>
  <c r="I69" i="64"/>
  <c r="J69" i="64"/>
  <c r="K69" i="64"/>
  <c r="L69" i="64"/>
  <c r="M69" i="64"/>
  <c r="N69" i="64"/>
  <c r="O69" i="64"/>
  <c r="P69" i="64"/>
  <c r="Q69" i="64"/>
  <c r="R69" i="64"/>
  <c r="S69" i="64"/>
  <c r="T69" i="64"/>
  <c r="U69" i="64"/>
  <c r="V69" i="64"/>
  <c r="W69" i="64"/>
  <c r="X69" i="64"/>
  <c r="Y69" i="64"/>
  <c r="Z69" i="64"/>
  <c r="AA69" i="64"/>
  <c r="AB69" i="64"/>
  <c r="AC69" i="64"/>
  <c r="AD69" i="64"/>
  <c r="AE69" i="64"/>
  <c r="AF69" i="64"/>
  <c r="AG69" i="64"/>
  <c r="AH69" i="64"/>
  <c r="AI69" i="64"/>
  <c r="AJ69" i="64"/>
  <c r="AK69" i="64"/>
  <c r="AL69" i="64"/>
  <c r="AM69" i="64"/>
  <c r="AN69" i="64"/>
  <c r="AO69" i="64"/>
  <c r="AP69" i="64"/>
  <c r="AQ69" i="64"/>
  <c r="AR69" i="64"/>
  <c r="AS69" i="64"/>
  <c r="AT69" i="64"/>
  <c r="AU69" i="64"/>
  <c r="AV69" i="64"/>
  <c r="AW69" i="64"/>
  <c r="AX69" i="64"/>
  <c r="AY69" i="64"/>
  <c r="AZ69" i="64"/>
  <c r="BA69" i="64"/>
  <c r="BB69" i="64"/>
  <c r="BC69" i="64"/>
  <c r="G69" i="64"/>
  <c r="G68" i="64"/>
  <c r="H68" i="64"/>
  <c r="I68" i="64"/>
  <c r="J68" i="64"/>
  <c r="K68" i="64"/>
  <c r="L68" i="64"/>
  <c r="M68" i="64"/>
  <c r="N68" i="64"/>
  <c r="O68" i="64"/>
  <c r="P68" i="64"/>
  <c r="Q68" i="64"/>
  <c r="R68" i="64"/>
  <c r="S68" i="64"/>
  <c r="T68" i="64"/>
  <c r="U68" i="64"/>
  <c r="V68" i="64"/>
  <c r="W68" i="64"/>
  <c r="X68" i="64"/>
  <c r="Y68" i="64"/>
  <c r="Z68" i="64"/>
  <c r="AA68" i="64"/>
  <c r="AB68" i="64"/>
  <c r="AC68" i="64"/>
  <c r="AD68" i="64"/>
  <c r="AE68" i="64"/>
  <c r="AF68" i="64"/>
  <c r="AG68" i="64"/>
  <c r="AH68" i="64"/>
  <c r="AI68" i="64"/>
  <c r="AJ68" i="64"/>
  <c r="AK68" i="64"/>
  <c r="AL68" i="64"/>
  <c r="AM68" i="64"/>
  <c r="AN68" i="64"/>
  <c r="AO68" i="64"/>
  <c r="AP68" i="64"/>
  <c r="AQ68" i="64"/>
  <c r="AR68" i="64"/>
  <c r="AS68" i="64"/>
  <c r="AT68" i="64"/>
  <c r="AU68" i="64"/>
  <c r="AV68" i="64"/>
  <c r="AW68" i="64"/>
  <c r="AX68" i="64"/>
  <c r="AY68" i="64"/>
  <c r="AZ68" i="64"/>
  <c r="BA68" i="64"/>
  <c r="BB68" i="64"/>
  <c r="BC68" i="64"/>
  <c r="E67" i="64"/>
  <c r="E64" i="64"/>
  <c r="G62" i="64"/>
  <c r="H62" i="64"/>
  <c r="I62" i="64"/>
  <c r="J62" i="64"/>
  <c r="K62" i="64"/>
  <c r="L62" i="64"/>
  <c r="M62" i="64"/>
  <c r="N62" i="64"/>
  <c r="O62" i="64"/>
  <c r="P62" i="64"/>
  <c r="Q62" i="64"/>
  <c r="R62" i="64"/>
  <c r="S62" i="64"/>
  <c r="T62" i="64"/>
  <c r="U62" i="64"/>
  <c r="V62" i="64"/>
  <c r="W62" i="64"/>
  <c r="X62" i="64"/>
  <c r="Y62" i="64"/>
  <c r="Z62" i="64"/>
  <c r="AA62" i="64"/>
  <c r="AB62" i="64"/>
  <c r="AC62" i="64"/>
  <c r="AD62" i="64"/>
  <c r="AE62" i="64"/>
  <c r="AF62" i="64"/>
  <c r="AG62" i="64"/>
  <c r="AH62" i="64"/>
  <c r="AI62" i="64"/>
  <c r="AJ62" i="64"/>
  <c r="AK62" i="64"/>
  <c r="AL62" i="64"/>
  <c r="AM62" i="64"/>
  <c r="AN62" i="64"/>
  <c r="AO62" i="64"/>
  <c r="AP62" i="64"/>
  <c r="AQ62" i="64"/>
  <c r="AR62" i="64"/>
  <c r="AS62" i="64"/>
  <c r="AT62" i="64"/>
  <c r="AU62" i="64"/>
  <c r="AV62" i="64"/>
  <c r="AW62" i="64"/>
  <c r="AX62" i="64"/>
  <c r="AY62" i="64"/>
  <c r="AZ62" i="64"/>
  <c r="BA62" i="64"/>
  <c r="BB62" i="64"/>
  <c r="BC62" i="64"/>
  <c r="E62" i="64"/>
  <c r="G61" i="64"/>
  <c r="H61" i="64"/>
  <c r="I61" i="64"/>
  <c r="J61" i="64"/>
  <c r="K61" i="64"/>
  <c r="L61" i="64"/>
  <c r="M61" i="64"/>
  <c r="N61" i="64"/>
  <c r="O61" i="64"/>
  <c r="P61" i="64"/>
  <c r="Q61" i="64"/>
  <c r="R61" i="64"/>
  <c r="S61" i="64"/>
  <c r="T61" i="64"/>
  <c r="U61" i="64"/>
  <c r="V61" i="64"/>
  <c r="W61" i="64"/>
  <c r="X61" i="64"/>
  <c r="Y61" i="64"/>
  <c r="Z61" i="64"/>
  <c r="AA61" i="64"/>
  <c r="AB61" i="64"/>
  <c r="AC61" i="64"/>
  <c r="AD61" i="64"/>
  <c r="AE61" i="64"/>
  <c r="AF61" i="64"/>
  <c r="AG61" i="64"/>
  <c r="AH61" i="64"/>
  <c r="AI61" i="64"/>
  <c r="AJ61" i="64"/>
  <c r="AK61" i="64"/>
  <c r="AL61" i="64"/>
  <c r="AM61" i="64"/>
  <c r="AN61" i="64"/>
  <c r="AO61" i="64"/>
  <c r="AP61" i="64"/>
  <c r="AQ61" i="64"/>
  <c r="AR61" i="64"/>
  <c r="AS61" i="64"/>
  <c r="AT61" i="64"/>
  <c r="AU61" i="64"/>
  <c r="AV61" i="64"/>
  <c r="AW61" i="64"/>
  <c r="AX61" i="64"/>
  <c r="AY61" i="64"/>
  <c r="AZ61" i="64"/>
  <c r="BA61" i="64"/>
  <c r="BB61" i="64"/>
  <c r="BC61" i="64"/>
  <c r="G60" i="64"/>
  <c r="H60" i="64"/>
  <c r="I60" i="64"/>
  <c r="J60" i="64"/>
  <c r="K60" i="64"/>
  <c r="L60" i="64"/>
  <c r="M60" i="64"/>
  <c r="N60" i="64"/>
  <c r="O60" i="64"/>
  <c r="P60" i="64"/>
  <c r="Q60" i="64"/>
  <c r="R60" i="64"/>
  <c r="S60" i="64"/>
  <c r="T60" i="64"/>
  <c r="U60" i="64"/>
  <c r="V60" i="64"/>
  <c r="W60" i="64"/>
  <c r="X60" i="64"/>
  <c r="Y60" i="64"/>
  <c r="Z60" i="64"/>
  <c r="AA60" i="64"/>
  <c r="AB60" i="64"/>
  <c r="AC60" i="64"/>
  <c r="AD60" i="64"/>
  <c r="AE60" i="64"/>
  <c r="AF60" i="64"/>
  <c r="AG60" i="64"/>
  <c r="AH60" i="64"/>
  <c r="AI60" i="64"/>
  <c r="AJ60" i="64"/>
  <c r="AK60" i="64"/>
  <c r="AL60" i="64"/>
  <c r="AM60" i="64"/>
  <c r="AN60" i="64"/>
  <c r="AO60" i="64"/>
  <c r="AP60" i="64"/>
  <c r="AQ60" i="64"/>
  <c r="AR60" i="64"/>
  <c r="AS60" i="64"/>
  <c r="AT60" i="64"/>
  <c r="AU60" i="64"/>
  <c r="AV60" i="64"/>
  <c r="AW60" i="64"/>
  <c r="AX60" i="64"/>
  <c r="AY60" i="64"/>
  <c r="AZ60" i="64"/>
  <c r="BA60" i="64"/>
  <c r="BB60" i="64"/>
  <c r="BC60" i="64"/>
  <c r="E60" i="64"/>
  <c r="G59" i="64"/>
  <c r="H59" i="64"/>
  <c r="I59" i="64"/>
  <c r="J59" i="64"/>
  <c r="K59" i="64"/>
  <c r="L59" i="64"/>
  <c r="M59" i="64"/>
  <c r="N59" i="64"/>
  <c r="O59" i="64"/>
  <c r="P59" i="64"/>
  <c r="Q59" i="64"/>
  <c r="R59" i="64"/>
  <c r="S59" i="64"/>
  <c r="T59" i="64"/>
  <c r="U59" i="64"/>
  <c r="V59" i="64"/>
  <c r="W59" i="64"/>
  <c r="X59" i="64"/>
  <c r="Y59" i="64"/>
  <c r="Z59" i="64"/>
  <c r="AA59" i="64"/>
  <c r="AB59" i="64"/>
  <c r="AC59" i="64"/>
  <c r="AD59" i="64"/>
  <c r="AE59" i="64"/>
  <c r="AF59" i="64"/>
  <c r="AG59" i="64"/>
  <c r="AH59" i="64"/>
  <c r="AI59" i="64"/>
  <c r="AJ59" i="64"/>
  <c r="AK59" i="64"/>
  <c r="AL59" i="64"/>
  <c r="AM59" i="64"/>
  <c r="AN59" i="64"/>
  <c r="AO59" i="64"/>
  <c r="AP59" i="64"/>
  <c r="AQ59" i="64"/>
  <c r="AR59" i="64"/>
  <c r="AS59" i="64"/>
  <c r="AT59" i="64"/>
  <c r="AU59" i="64"/>
  <c r="AV59" i="64"/>
  <c r="AW59" i="64"/>
  <c r="AX59" i="64"/>
  <c r="AY59" i="64"/>
  <c r="AZ59" i="64"/>
  <c r="BA59" i="64"/>
  <c r="BB59" i="64"/>
  <c r="BC59" i="64"/>
  <c r="G58" i="64"/>
  <c r="F63" i="64"/>
  <c r="E58" i="64"/>
  <c r="BC48" i="64"/>
  <c r="BB48" i="64"/>
  <c r="BA48" i="64"/>
  <c r="AZ48" i="64"/>
  <c r="AY48" i="64"/>
  <c r="AX48" i="64"/>
  <c r="AW48" i="64"/>
  <c r="AV48" i="64"/>
  <c r="AU48" i="64"/>
  <c r="AT48" i="64"/>
  <c r="AS48" i="64"/>
  <c r="AR48" i="64"/>
  <c r="AQ48" i="64"/>
  <c r="AP48" i="64"/>
  <c r="AO48" i="64"/>
  <c r="AN48" i="64"/>
  <c r="AM48" i="64"/>
  <c r="AL48" i="64"/>
  <c r="AK48" i="64"/>
  <c r="AJ48" i="64"/>
  <c r="AI48" i="64"/>
  <c r="AH48" i="64"/>
  <c r="AG48" i="64"/>
  <c r="AF48" i="64"/>
  <c r="AE48" i="64"/>
  <c r="AD48" i="64"/>
  <c r="AC48" i="64"/>
  <c r="AB48" i="64"/>
  <c r="AA48" i="64"/>
  <c r="Z48" i="64"/>
  <c r="Y48" i="64"/>
  <c r="X48" i="64"/>
  <c r="W48" i="64"/>
  <c r="V48" i="64"/>
  <c r="U48" i="64"/>
  <c r="T48" i="64"/>
  <c r="S48" i="64"/>
  <c r="R48" i="64"/>
  <c r="Q48" i="64"/>
  <c r="P48" i="64"/>
  <c r="O48" i="64"/>
  <c r="N48" i="64"/>
  <c r="M48" i="64"/>
  <c r="L48" i="64"/>
  <c r="K48" i="64"/>
  <c r="J48" i="64"/>
  <c r="I48" i="64"/>
  <c r="H48" i="64"/>
  <c r="G48" i="64"/>
  <c r="F48" i="64"/>
  <c r="G43" i="64"/>
  <c r="H43" i="64"/>
  <c r="E30" i="64"/>
  <c r="F29" i="64"/>
  <c r="G28" i="64"/>
  <c r="H28" i="64"/>
  <c r="I28" i="64"/>
  <c r="J28" i="64"/>
  <c r="K28" i="64"/>
  <c r="L28" i="64"/>
  <c r="M28" i="64"/>
  <c r="N28" i="64"/>
  <c r="O28" i="64"/>
  <c r="P28" i="64"/>
  <c r="Q28" i="64"/>
  <c r="R28" i="64"/>
  <c r="S28" i="64"/>
  <c r="T28" i="64"/>
  <c r="U28" i="64"/>
  <c r="V28" i="64"/>
  <c r="W28" i="64"/>
  <c r="X28" i="64"/>
  <c r="Y28" i="64"/>
  <c r="Z28" i="64"/>
  <c r="AA28" i="64"/>
  <c r="AB28" i="64"/>
  <c r="AC28" i="64"/>
  <c r="AD28" i="64"/>
  <c r="AE28" i="64"/>
  <c r="AF28" i="64"/>
  <c r="AG28" i="64"/>
  <c r="AH28" i="64"/>
  <c r="AI28" i="64"/>
  <c r="AJ28" i="64"/>
  <c r="AK28" i="64"/>
  <c r="AL28" i="64"/>
  <c r="AM28" i="64"/>
  <c r="AN28" i="64"/>
  <c r="AO28" i="64"/>
  <c r="AP28" i="64"/>
  <c r="AQ28" i="64"/>
  <c r="AR28" i="64"/>
  <c r="AS28" i="64"/>
  <c r="AT28" i="64"/>
  <c r="AU28" i="64"/>
  <c r="AV28" i="64"/>
  <c r="AW28" i="64"/>
  <c r="AX28" i="64"/>
  <c r="AY28" i="64"/>
  <c r="AZ28" i="64"/>
  <c r="BA28" i="64"/>
  <c r="BB28" i="64"/>
  <c r="BC28" i="64"/>
  <c r="E28" i="64"/>
  <c r="G27" i="64"/>
  <c r="H27" i="64"/>
  <c r="I27" i="64"/>
  <c r="J27" i="64"/>
  <c r="K27" i="64"/>
  <c r="L27" i="64"/>
  <c r="M27" i="64"/>
  <c r="N27" i="64"/>
  <c r="O27" i="64"/>
  <c r="P27" i="64"/>
  <c r="Q27" i="64"/>
  <c r="R27" i="64"/>
  <c r="S27" i="64"/>
  <c r="T27" i="64"/>
  <c r="U27" i="64"/>
  <c r="V27" i="64"/>
  <c r="W27" i="64"/>
  <c r="X27" i="64"/>
  <c r="Y27" i="64"/>
  <c r="Z27" i="64"/>
  <c r="AA27" i="64"/>
  <c r="AB27" i="64"/>
  <c r="AC27" i="64"/>
  <c r="AD27" i="64"/>
  <c r="AE27" i="64"/>
  <c r="AF27" i="64"/>
  <c r="AG27" i="64"/>
  <c r="AH27" i="64"/>
  <c r="AI27" i="64"/>
  <c r="AJ27" i="64"/>
  <c r="AK27" i="64"/>
  <c r="AL27" i="64"/>
  <c r="AM27" i="64"/>
  <c r="AN27" i="64"/>
  <c r="AO27" i="64"/>
  <c r="AP27" i="64"/>
  <c r="AQ27" i="64"/>
  <c r="AR27" i="64"/>
  <c r="AS27" i="64"/>
  <c r="AT27" i="64"/>
  <c r="AU27" i="64"/>
  <c r="AV27" i="64"/>
  <c r="AW27" i="64"/>
  <c r="AX27" i="64"/>
  <c r="AY27" i="64"/>
  <c r="AZ27" i="64"/>
  <c r="BA27" i="64"/>
  <c r="BB27" i="64"/>
  <c r="BC27" i="64"/>
  <c r="E27" i="64"/>
  <c r="G26" i="64"/>
  <c r="H26" i="64"/>
  <c r="I26" i="64"/>
  <c r="J26" i="64"/>
  <c r="K26" i="64"/>
  <c r="L26" i="64"/>
  <c r="M26" i="64"/>
  <c r="N26" i="64"/>
  <c r="O26" i="64"/>
  <c r="P26" i="64"/>
  <c r="Q26" i="64"/>
  <c r="R26" i="64"/>
  <c r="S26" i="64"/>
  <c r="T26" i="64"/>
  <c r="U26" i="64"/>
  <c r="V26" i="64"/>
  <c r="W26" i="64"/>
  <c r="X26" i="64"/>
  <c r="Y26" i="64"/>
  <c r="Z26" i="64"/>
  <c r="AA26" i="64"/>
  <c r="AB26" i="64"/>
  <c r="AC26" i="64"/>
  <c r="AD26" i="64"/>
  <c r="AE26" i="64"/>
  <c r="AF26" i="64"/>
  <c r="AG26" i="64"/>
  <c r="AH26" i="64"/>
  <c r="AI26" i="64"/>
  <c r="AJ26" i="64"/>
  <c r="AK26" i="64"/>
  <c r="AL26" i="64"/>
  <c r="AM26" i="64"/>
  <c r="AN26" i="64"/>
  <c r="AO26" i="64"/>
  <c r="AP26" i="64"/>
  <c r="AQ26" i="64"/>
  <c r="AR26" i="64"/>
  <c r="AS26" i="64"/>
  <c r="AT26" i="64"/>
  <c r="AU26" i="64"/>
  <c r="AV26" i="64"/>
  <c r="AW26" i="64"/>
  <c r="AX26" i="64"/>
  <c r="AY26" i="64"/>
  <c r="AZ26" i="64"/>
  <c r="BA26" i="64"/>
  <c r="BB26" i="64"/>
  <c r="BC26" i="64"/>
  <c r="E26" i="64"/>
  <c r="G25" i="64"/>
  <c r="E25" i="64"/>
  <c r="E14" i="64"/>
  <c r="E13" i="64"/>
  <c r="E10" i="64"/>
  <c r="E9" i="64"/>
  <c r="G7" i="64"/>
  <c r="H7" i="64"/>
  <c r="I7" i="64"/>
  <c r="A2" i="64"/>
  <c r="M74" i="63"/>
  <c r="L73" i="63"/>
  <c r="K72" i="63"/>
  <c r="J71" i="63"/>
  <c r="A61" i="63"/>
  <c r="E46" i="63"/>
  <c r="I41" i="63"/>
  <c r="H41" i="63"/>
  <c r="G41" i="63"/>
  <c r="I39" i="63"/>
  <c r="H39" i="63"/>
  <c r="G39" i="63"/>
  <c r="H36" i="63"/>
  <c r="G36" i="63"/>
  <c r="H35" i="63"/>
  <c r="G35" i="63"/>
  <c r="H34" i="63"/>
  <c r="G34" i="63"/>
  <c r="H33" i="63"/>
  <c r="G33" i="63"/>
  <c r="I32" i="63"/>
  <c r="H32" i="63"/>
  <c r="H37" i="63"/>
  <c r="G32" i="63"/>
  <c r="H29" i="63"/>
  <c r="G29" i="63"/>
  <c r="H28" i="63"/>
  <c r="G28" i="63"/>
  <c r="H27" i="63"/>
  <c r="G27" i="63"/>
  <c r="H26" i="63"/>
  <c r="G26" i="63"/>
  <c r="I25" i="63"/>
  <c r="I26" i="63"/>
  <c r="H25" i="63"/>
  <c r="G25" i="63"/>
  <c r="F22" i="63"/>
  <c r="E19" i="63"/>
  <c r="E18" i="63"/>
  <c r="E17" i="63"/>
  <c r="E14" i="63"/>
  <c r="E13" i="63"/>
  <c r="E9" i="63"/>
  <c r="J7" i="63"/>
  <c r="J32" i="63"/>
  <c r="J34" i="63"/>
  <c r="I5" i="63"/>
  <c r="A2" i="63"/>
  <c r="E73" i="62"/>
  <c r="G71" i="62"/>
  <c r="H71" i="62"/>
  <c r="I71" i="62"/>
  <c r="J71" i="62"/>
  <c r="K71" i="62"/>
  <c r="L71" i="62"/>
  <c r="M71" i="62"/>
  <c r="N71" i="62"/>
  <c r="O71" i="62"/>
  <c r="P71" i="62"/>
  <c r="Q71" i="62"/>
  <c r="R71" i="62"/>
  <c r="S71" i="62"/>
  <c r="T71" i="62"/>
  <c r="U71" i="62"/>
  <c r="V71" i="62"/>
  <c r="W71" i="62"/>
  <c r="X71" i="62"/>
  <c r="Y71" i="62"/>
  <c r="Z71" i="62"/>
  <c r="AA71" i="62"/>
  <c r="AB71" i="62"/>
  <c r="AC71" i="62"/>
  <c r="AD71" i="62"/>
  <c r="AE71" i="62"/>
  <c r="AF71" i="62"/>
  <c r="AG71" i="62"/>
  <c r="AH71" i="62"/>
  <c r="AI71" i="62"/>
  <c r="AJ71" i="62"/>
  <c r="AK71" i="62"/>
  <c r="AL71" i="62"/>
  <c r="AM71" i="62"/>
  <c r="AN71" i="62"/>
  <c r="AO71" i="62"/>
  <c r="AP71" i="62"/>
  <c r="AQ71" i="62"/>
  <c r="AR71" i="62"/>
  <c r="AS71" i="62"/>
  <c r="AT71" i="62"/>
  <c r="AU71" i="62"/>
  <c r="AV71" i="62"/>
  <c r="AW71" i="62"/>
  <c r="AX71" i="62"/>
  <c r="AY71" i="62"/>
  <c r="AZ71" i="62"/>
  <c r="BA71" i="62"/>
  <c r="BB71" i="62"/>
  <c r="BC71" i="62"/>
  <c r="E71" i="62"/>
  <c r="G70" i="62"/>
  <c r="H70" i="62"/>
  <c r="I70" i="62"/>
  <c r="J70" i="62"/>
  <c r="K70" i="62"/>
  <c r="L70" i="62"/>
  <c r="M70" i="62"/>
  <c r="N70" i="62"/>
  <c r="O70" i="62"/>
  <c r="P70" i="62"/>
  <c r="Q70" i="62"/>
  <c r="R70" i="62"/>
  <c r="S70" i="62"/>
  <c r="T70" i="62"/>
  <c r="U70" i="62"/>
  <c r="V70" i="62"/>
  <c r="W70" i="62"/>
  <c r="X70" i="62"/>
  <c r="Y70" i="62"/>
  <c r="Z70" i="62"/>
  <c r="AA70" i="62"/>
  <c r="AB70" i="62"/>
  <c r="AC70" i="62"/>
  <c r="AD70" i="62"/>
  <c r="AE70" i="62"/>
  <c r="AF70" i="62"/>
  <c r="AG70" i="62"/>
  <c r="AH70" i="62"/>
  <c r="AI70" i="62"/>
  <c r="AJ70" i="62"/>
  <c r="AK70" i="62"/>
  <c r="AL70" i="62"/>
  <c r="AM70" i="62"/>
  <c r="AN70" i="62"/>
  <c r="AO70" i="62"/>
  <c r="AP70" i="62"/>
  <c r="AQ70" i="62"/>
  <c r="AR70" i="62"/>
  <c r="AS70" i="62"/>
  <c r="AT70" i="62"/>
  <c r="AU70" i="62"/>
  <c r="AV70" i="62"/>
  <c r="AW70" i="62"/>
  <c r="AX70" i="62"/>
  <c r="AY70" i="62"/>
  <c r="AZ70" i="62"/>
  <c r="BA70" i="62"/>
  <c r="BB70" i="62"/>
  <c r="BC70" i="62"/>
  <c r="E70" i="62"/>
  <c r="G69" i="62"/>
  <c r="H69" i="62"/>
  <c r="I69" i="62"/>
  <c r="J69" i="62"/>
  <c r="K69" i="62"/>
  <c r="L69" i="62"/>
  <c r="M69" i="62"/>
  <c r="N69" i="62"/>
  <c r="O69" i="62"/>
  <c r="P69" i="62"/>
  <c r="Q69" i="62"/>
  <c r="R69" i="62"/>
  <c r="S69" i="62"/>
  <c r="T69" i="62"/>
  <c r="U69" i="62"/>
  <c r="V69" i="62"/>
  <c r="W69" i="62"/>
  <c r="X69" i="62"/>
  <c r="Y69" i="62"/>
  <c r="Z69" i="62"/>
  <c r="AA69" i="62"/>
  <c r="AB69" i="62"/>
  <c r="AC69" i="62"/>
  <c r="AD69" i="62"/>
  <c r="AE69" i="62"/>
  <c r="AF69" i="62"/>
  <c r="AG69" i="62"/>
  <c r="AH69" i="62"/>
  <c r="AI69" i="62"/>
  <c r="AJ69" i="62"/>
  <c r="AK69" i="62"/>
  <c r="AL69" i="62"/>
  <c r="AM69" i="62"/>
  <c r="AN69" i="62"/>
  <c r="AO69" i="62"/>
  <c r="AP69" i="62"/>
  <c r="AQ69" i="62"/>
  <c r="AR69" i="62"/>
  <c r="AS69" i="62"/>
  <c r="AT69" i="62"/>
  <c r="AU69" i="62"/>
  <c r="AV69" i="62"/>
  <c r="AW69" i="62"/>
  <c r="AX69" i="62"/>
  <c r="AY69" i="62"/>
  <c r="AZ69" i="62"/>
  <c r="BA69" i="62"/>
  <c r="BB69" i="62"/>
  <c r="BC69" i="62"/>
  <c r="E69" i="62"/>
  <c r="G68" i="62"/>
  <c r="H68" i="62"/>
  <c r="I68" i="62"/>
  <c r="J68" i="62"/>
  <c r="K68" i="62"/>
  <c r="L68" i="62"/>
  <c r="M68" i="62"/>
  <c r="N68" i="62"/>
  <c r="O68" i="62"/>
  <c r="P68" i="62"/>
  <c r="Q68" i="62"/>
  <c r="R68" i="62"/>
  <c r="S68" i="62"/>
  <c r="T68" i="62"/>
  <c r="U68" i="62"/>
  <c r="V68" i="62"/>
  <c r="W68" i="62"/>
  <c r="X68" i="62"/>
  <c r="Y68" i="62"/>
  <c r="Z68" i="62"/>
  <c r="AA68" i="62"/>
  <c r="AB68" i="62"/>
  <c r="AC68" i="62"/>
  <c r="AD68" i="62"/>
  <c r="AE68" i="62"/>
  <c r="AF68" i="62"/>
  <c r="AG68" i="62"/>
  <c r="AH68" i="62"/>
  <c r="AI68" i="62"/>
  <c r="AJ68" i="62"/>
  <c r="AK68" i="62"/>
  <c r="AL68" i="62"/>
  <c r="AM68" i="62"/>
  <c r="AN68" i="62"/>
  <c r="AO68" i="62"/>
  <c r="AP68" i="62"/>
  <c r="AQ68" i="62"/>
  <c r="AR68" i="62"/>
  <c r="AS68" i="62"/>
  <c r="AT68" i="62"/>
  <c r="AU68" i="62"/>
  <c r="AV68" i="62"/>
  <c r="AW68" i="62"/>
  <c r="AX68" i="62"/>
  <c r="AY68" i="62"/>
  <c r="AZ68" i="62"/>
  <c r="BA68" i="62"/>
  <c r="BB68" i="62"/>
  <c r="BC68" i="62"/>
  <c r="E68" i="62"/>
  <c r="E67" i="62"/>
  <c r="E64" i="62"/>
  <c r="E63" i="62"/>
  <c r="G62" i="62"/>
  <c r="H62" i="62"/>
  <c r="I62" i="62"/>
  <c r="J62" i="62"/>
  <c r="K62" i="62"/>
  <c r="L62" i="62"/>
  <c r="M62" i="62"/>
  <c r="N62" i="62"/>
  <c r="O62" i="62"/>
  <c r="P62" i="62"/>
  <c r="Q62" i="62"/>
  <c r="R62" i="62"/>
  <c r="S62" i="62"/>
  <c r="T62" i="62"/>
  <c r="U62" i="62"/>
  <c r="V62" i="62"/>
  <c r="W62" i="62"/>
  <c r="X62" i="62"/>
  <c r="Y62" i="62"/>
  <c r="Z62" i="62"/>
  <c r="AA62" i="62"/>
  <c r="AB62" i="62"/>
  <c r="AC62" i="62"/>
  <c r="AD62" i="62"/>
  <c r="AE62" i="62"/>
  <c r="AF62" i="62"/>
  <c r="AG62" i="62"/>
  <c r="AH62" i="62"/>
  <c r="AI62" i="62"/>
  <c r="AJ62" i="62"/>
  <c r="AK62" i="62"/>
  <c r="AL62" i="62"/>
  <c r="AM62" i="62"/>
  <c r="AN62" i="62"/>
  <c r="AO62" i="62"/>
  <c r="AP62" i="62"/>
  <c r="AQ62" i="62"/>
  <c r="AR62" i="62"/>
  <c r="AS62" i="62"/>
  <c r="AT62" i="62"/>
  <c r="AU62" i="62"/>
  <c r="AV62" i="62"/>
  <c r="AW62" i="62"/>
  <c r="AX62" i="62"/>
  <c r="AY62" i="62"/>
  <c r="AZ62" i="62"/>
  <c r="BA62" i="62"/>
  <c r="BB62" i="62"/>
  <c r="BC62" i="62"/>
  <c r="E62" i="62"/>
  <c r="G61" i="62"/>
  <c r="H61" i="62"/>
  <c r="I61" i="62"/>
  <c r="J61" i="62"/>
  <c r="K61" i="62"/>
  <c r="L61" i="62"/>
  <c r="M61" i="62"/>
  <c r="N61" i="62"/>
  <c r="O61" i="62"/>
  <c r="P61" i="62"/>
  <c r="Q61" i="62"/>
  <c r="R61" i="62"/>
  <c r="S61" i="62"/>
  <c r="T61" i="62"/>
  <c r="U61" i="62"/>
  <c r="V61" i="62"/>
  <c r="W61" i="62"/>
  <c r="X61" i="62"/>
  <c r="Y61" i="62"/>
  <c r="Z61" i="62"/>
  <c r="AA61" i="62"/>
  <c r="AB61" i="62"/>
  <c r="AC61" i="62"/>
  <c r="AD61" i="62"/>
  <c r="AE61" i="62"/>
  <c r="AF61" i="62"/>
  <c r="AG61" i="62"/>
  <c r="AH61" i="62"/>
  <c r="AI61" i="62"/>
  <c r="AJ61" i="62"/>
  <c r="AK61" i="62"/>
  <c r="AL61" i="62"/>
  <c r="AM61" i="62"/>
  <c r="AN61" i="62"/>
  <c r="AO61" i="62"/>
  <c r="AP61" i="62"/>
  <c r="AQ61" i="62"/>
  <c r="AR61" i="62"/>
  <c r="AS61" i="62"/>
  <c r="AT61" i="62"/>
  <c r="AU61" i="62"/>
  <c r="AV61" i="62"/>
  <c r="AW61" i="62"/>
  <c r="AX61" i="62"/>
  <c r="AY61" i="62"/>
  <c r="AZ61" i="62"/>
  <c r="BA61" i="62"/>
  <c r="BB61" i="62"/>
  <c r="BC61" i="62"/>
  <c r="E61" i="62"/>
  <c r="G60" i="62"/>
  <c r="H60" i="62"/>
  <c r="I60" i="62"/>
  <c r="J60" i="62"/>
  <c r="K60" i="62"/>
  <c r="L60" i="62"/>
  <c r="M60" i="62"/>
  <c r="N60" i="62"/>
  <c r="O60" i="62"/>
  <c r="P60" i="62"/>
  <c r="Q60" i="62"/>
  <c r="R60" i="62"/>
  <c r="S60" i="62"/>
  <c r="T60" i="62"/>
  <c r="U60" i="62"/>
  <c r="V60" i="62"/>
  <c r="W60" i="62"/>
  <c r="X60" i="62"/>
  <c r="Y60" i="62"/>
  <c r="Z60" i="62"/>
  <c r="AA60" i="62"/>
  <c r="AB60" i="62"/>
  <c r="AC60" i="62"/>
  <c r="AD60" i="62"/>
  <c r="AE60" i="62"/>
  <c r="AF60" i="62"/>
  <c r="AG60" i="62"/>
  <c r="AH60" i="62"/>
  <c r="AI60" i="62"/>
  <c r="AJ60" i="62"/>
  <c r="AK60" i="62"/>
  <c r="AL60" i="62"/>
  <c r="AM60" i="62"/>
  <c r="AN60" i="62"/>
  <c r="AO60" i="62"/>
  <c r="AP60" i="62"/>
  <c r="AQ60" i="62"/>
  <c r="AR60" i="62"/>
  <c r="AS60" i="62"/>
  <c r="AT60" i="62"/>
  <c r="AU60" i="62"/>
  <c r="AV60" i="62"/>
  <c r="AW60" i="62"/>
  <c r="AX60" i="62"/>
  <c r="AY60" i="62"/>
  <c r="AZ60" i="62"/>
  <c r="BA60" i="62"/>
  <c r="BB60" i="62"/>
  <c r="BC60" i="62"/>
  <c r="E60" i="62"/>
  <c r="G59" i="62"/>
  <c r="H59" i="62"/>
  <c r="I59" i="62"/>
  <c r="J59" i="62"/>
  <c r="K59" i="62"/>
  <c r="L59" i="62"/>
  <c r="M59" i="62"/>
  <c r="N59" i="62"/>
  <c r="O59" i="62"/>
  <c r="P59" i="62"/>
  <c r="Q59" i="62"/>
  <c r="R59" i="62"/>
  <c r="S59" i="62"/>
  <c r="T59" i="62"/>
  <c r="U59" i="62"/>
  <c r="V59" i="62"/>
  <c r="W59" i="62"/>
  <c r="X59" i="62"/>
  <c r="Y59" i="62"/>
  <c r="Z59" i="62"/>
  <c r="AA59" i="62"/>
  <c r="AB59" i="62"/>
  <c r="AC59" i="62"/>
  <c r="AD59" i="62"/>
  <c r="AE59" i="62"/>
  <c r="AF59" i="62"/>
  <c r="AG59" i="62"/>
  <c r="AH59" i="62"/>
  <c r="AI59" i="62"/>
  <c r="AJ59" i="62"/>
  <c r="AK59" i="62"/>
  <c r="AL59" i="62"/>
  <c r="AM59" i="62"/>
  <c r="AN59" i="62"/>
  <c r="AO59" i="62"/>
  <c r="AP59" i="62"/>
  <c r="AQ59" i="62"/>
  <c r="AR59" i="62"/>
  <c r="AS59" i="62"/>
  <c r="AT59" i="62"/>
  <c r="AU59" i="62"/>
  <c r="AV59" i="62"/>
  <c r="AW59" i="62"/>
  <c r="AX59" i="62"/>
  <c r="AY59" i="62"/>
  <c r="AZ59" i="62"/>
  <c r="BA59" i="62"/>
  <c r="BB59" i="62"/>
  <c r="BC59" i="62"/>
  <c r="E59" i="62"/>
  <c r="E58" i="62"/>
  <c r="BC48" i="62"/>
  <c r="BB48" i="62"/>
  <c r="BA48" i="62"/>
  <c r="AZ48" i="62"/>
  <c r="AY48" i="62"/>
  <c r="AX48" i="62"/>
  <c r="AW48" i="62"/>
  <c r="AV48" i="62"/>
  <c r="AU48" i="62"/>
  <c r="AT48" i="62"/>
  <c r="AS48" i="62"/>
  <c r="AR48" i="62"/>
  <c r="AQ48" i="62"/>
  <c r="AP48" i="62"/>
  <c r="AO48" i="62"/>
  <c r="AN48" i="62"/>
  <c r="AM48" i="62"/>
  <c r="AL48" i="62"/>
  <c r="AK48" i="62"/>
  <c r="AJ48" i="62"/>
  <c r="AI48" i="62"/>
  <c r="AH48" i="62"/>
  <c r="AG48" i="62"/>
  <c r="AF48" i="62"/>
  <c r="AE48" i="62"/>
  <c r="AD48" i="62"/>
  <c r="AC48" i="62"/>
  <c r="AB48" i="62"/>
  <c r="AA48" i="62"/>
  <c r="Z48" i="62"/>
  <c r="Y48" i="62"/>
  <c r="X48" i="62"/>
  <c r="W48" i="62"/>
  <c r="V48" i="62"/>
  <c r="U48" i="62"/>
  <c r="T48" i="62"/>
  <c r="S48" i="62"/>
  <c r="R48" i="62"/>
  <c r="Q48" i="62"/>
  <c r="P48" i="62"/>
  <c r="O48" i="62"/>
  <c r="N48" i="62"/>
  <c r="M48" i="62"/>
  <c r="L48" i="62"/>
  <c r="K48" i="62"/>
  <c r="J48" i="62"/>
  <c r="I48" i="62"/>
  <c r="H48" i="62"/>
  <c r="G48" i="62"/>
  <c r="F48" i="62"/>
  <c r="E30" i="62"/>
  <c r="F29" i="62"/>
  <c r="E29" i="62"/>
  <c r="G28" i="62"/>
  <c r="H28" i="62"/>
  <c r="I28" i="62"/>
  <c r="J28" i="62"/>
  <c r="K28" i="62"/>
  <c r="L28" i="62"/>
  <c r="M28" i="62"/>
  <c r="N28" i="62"/>
  <c r="O28" i="62"/>
  <c r="P28" i="62"/>
  <c r="Q28" i="62"/>
  <c r="R28" i="62"/>
  <c r="S28" i="62"/>
  <c r="T28" i="62"/>
  <c r="U28" i="62"/>
  <c r="V28" i="62"/>
  <c r="W28" i="62"/>
  <c r="X28" i="62"/>
  <c r="Y28" i="62"/>
  <c r="Z28" i="62"/>
  <c r="AA28" i="62"/>
  <c r="AB28" i="62"/>
  <c r="AC28" i="62"/>
  <c r="AD28" i="62"/>
  <c r="AE28" i="62"/>
  <c r="AF28" i="62"/>
  <c r="AG28" i="62"/>
  <c r="AH28" i="62"/>
  <c r="AI28" i="62"/>
  <c r="AJ28" i="62"/>
  <c r="AK28" i="62"/>
  <c r="AL28" i="62"/>
  <c r="AM28" i="62"/>
  <c r="AN28" i="62"/>
  <c r="AO28" i="62"/>
  <c r="AP28" i="62"/>
  <c r="AQ28" i="62"/>
  <c r="AR28" i="62"/>
  <c r="AS28" i="62"/>
  <c r="AT28" i="62"/>
  <c r="AU28" i="62"/>
  <c r="AV28" i="62"/>
  <c r="AW28" i="62"/>
  <c r="AX28" i="62"/>
  <c r="AY28" i="62"/>
  <c r="AZ28" i="62"/>
  <c r="BA28" i="62"/>
  <c r="BB28" i="62"/>
  <c r="BC28" i="62"/>
  <c r="E28" i="62"/>
  <c r="G27" i="62"/>
  <c r="H27" i="62"/>
  <c r="I27" i="62"/>
  <c r="J27" i="62"/>
  <c r="K27" i="62"/>
  <c r="L27" i="62"/>
  <c r="M27" i="62"/>
  <c r="N27" i="62"/>
  <c r="O27" i="62"/>
  <c r="P27" i="62"/>
  <c r="Q27" i="62"/>
  <c r="R27" i="62"/>
  <c r="S27" i="62"/>
  <c r="T27" i="62"/>
  <c r="U27" i="62"/>
  <c r="V27" i="62"/>
  <c r="W27" i="62"/>
  <c r="X27" i="62"/>
  <c r="Y27" i="62"/>
  <c r="Z27" i="62"/>
  <c r="AA27" i="62"/>
  <c r="AB27" i="62"/>
  <c r="AC27" i="62"/>
  <c r="AD27" i="62"/>
  <c r="AE27" i="62"/>
  <c r="AF27" i="62"/>
  <c r="AG27" i="62"/>
  <c r="AH27" i="62"/>
  <c r="AI27" i="62"/>
  <c r="AJ27" i="62"/>
  <c r="AK27" i="62"/>
  <c r="AL27" i="62"/>
  <c r="AM27" i="62"/>
  <c r="AN27" i="62"/>
  <c r="AO27" i="62"/>
  <c r="AP27" i="62"/>
  <c r="AQ27" i="62"/>
  <c r="AR27" i="62"/>
  <c r="AS27" i="62"/>
  <c r="AT27" i="62"/>
  <c r="AU27" i="62"/>
  <c r="AV27" i="62"/>
  <c r="AW27" i="62"/>
  <c r="AX27" i="62"/>
  <c r="AY27" i="62"/>
  <c r="AZ27" i="62"/>
  <c r="BA27" i="62"/>
  <c r="BB27" i="62"/>
  <c r="BC27" i="62"/>
  <c r="E27" i="62"/>
  <c r="G26" i="62"/>
  <c r="E26" i="62"/>
  <c r="G25" i="62"/>
  <c r="E25" i="62"/>
  <c r="E14" i="62"/>
  <c r="E13" i="62"/>
  <c r="E10" i="62"/>
  <c r="E9" i="62"/>
  <c r="G7" i="62"/>
  <c r="H7" i="62"/>
  <c r="I7" i="62"/>
  <c r="J7" i="62"/>
  <c r="A2" i="62"/>
  <c r="M74" i="61"/>
  <c r="L73" i="61"/>
  <c r="K72" i="61"/>
  <c r="J71" i="61"/>
  <c r="A61" i="61"/>
  <c r="E46" i="61"/>
  <c r="I41" i="61"/>
  <c r="H41" i="61"/>
  <c r="G41" i="61"/>
  <c r="I39" i="61"/>
  <c r="I43" i="61"/>
  <c r="H39" i="61"/>
  <c r="H43" i="61"/>
  <c r="G39" i="61"/>
  <c r="H36" i="61"/>
  <c r="G36" i="61"/>
  <c r="H35" i="61"/>
  <c r="G35" i="61"/>
  <c r="H34" i="61"/>
  <c r="G34" i="61"/>
  <c r="H33" i="61"/>
  <c r="G33" i="61"/>
  <c r="I32" i="61"/>
  <c r="H32" i="61"/>
  <c r="H37" i="61"/>
  <c r="G32" i="61"/>
  <c r="H29" i="61"/>
  <c r="G29" i="61"/>
  <c r="H28" i="61"/>
  <c r="G28" i="61"/>
  <c r="H27" i="61"/>
  <c r="G27" i="61"/>
  <c r="H26" i="61"/>
  <c r="G26" i="61"/>
  <c r="I25" i="61"/>
  <c r="I28" i="61"/>
  <c r="H25" i="61"/>
  <c r="H30" i="61"/>
  <c r="G25" i="61"/>
  <c r="F22" i="61"/>
  <c r="E19" i="61"/>
  <c r="E18" i="61"/>
  <c r="E17" i="61"/>
  <c r="E14" i="61"/>
  <c r="E13" i="61"/>
  <c r="E9" i="61"/>
  <c r="J7" i="61"/>
  <c r="J32" i="61"/>
  <c r="I5" i="61"/>
  <c r="A2" i="61"/>
  <c r="I29" i="63"/>
  <c r="I28" i="63"/>
  <c r="I30" i="63"/>
  <c r="I27" i="61"/>
  <c r="I30" i="61"/>
  <c r="J25" i="63"/>
  <c r="H43" i="63"/>
  <c r="H30" i="63"/>
  <c r="I43" i="63"/>
  <c r="G29" i="64"/>
  <c r="H25" i="64"/>
  <c r="J25" i="61"/>
  <c r="J28" i="61"/>
  <c r="J33" i="61"/>
  <c r="J37" i="61"/>
  <c r="I26" i="61"/>
  <c r="G63" i="64"/>
  <c r="H58" i="64"/>
  <c r="I58" i="64"/>
  <c r="H63" i="64"/>
  <c r="H64" i="64"/>
  <c r="H38" i="64"/>
  <c r="J35" i="63"/>
  <c r="I27" i="63"/>
  <c r="J39" i="63"/>
  <c r="J41" i="63"/>
  <c r="J43" i="63"/>
  <c r="K7" i="63"/>
  <c r="I33" i="63"/>
  <c r="I34" i="63"/>
  <c r="I37" i="63"/>
  <c r="I35" i="63"/>
  <c r="I36" i="63"/>
  <c r="H25" i="62"/>
  <c r="J39" i="61"/>
  <c r="J43" i="61"/>
  <c r="J41" i="61"/>
  <c r="I34" i="61"/>
  <c r="I36" i="61"/>
  <c r="I33" i="61"/>
  <c r="I35" i="61"/>
  <c r="I29" i="61"/>
  <c r="J34" i="61"/>
  <c r="J36" i="61"/>
  <c r="J35" i="61"/>
  <c r="H29" i="64"/>
  <c r="I25" i="64"/>
  <c r="J7" i="64"/>
  <c r="K7" i="64"/>
  <c r="L7" i="64"/>
  <c r="M7" i="64"/>
  <c r="N7" i="64"/>
  <c r="L7" i="63"/>
  <c r="K41" i="63"/>
  <c r="K39" i="63"/>
  <c r="K25" i="63"/>
  <c r="K32" i="63"/>
  <c r="K7" i="62"/>
  <c r="L7" i="62"/>
  <c r="M7" i="62"/>
  <c r="N7" i="62"/>
  <c r="I25" i="62"/>
  <c r="J25" i="62"/>
  <c r="K43" i="63"/>
  <c r="K25" i="62"/>
  <c r="L25" i="62"/>
  <c r="O7" i="62"/>
  <c r="P7" i="62"/>
  <c r="I19" i="61"/>
  <c r="I19" i="63"/>
  <c r="I9" i="63"/>
  <c r="F9" i="63"/>
  <c r="G26" i="26"/>
  <c r="E18" i="26"/>
  <c r="M74" i="26"/>
  <c r="L73" i="26"/>
  <c r="K72" i="26"/>
  <c r="J71" i="26"/>
  <c r="A61" i="26"/>
  <c r="E46" i="26"/>
  <c r="I41" i="26"/>
  <c r="H41" i="26"/>
  <c r="G41" i="26"/>
  <c r="I39" i="26"/>
  <c r="H39" i="26"/>
  <c r="G39" i="26"/>
  <c r="H36" i="26"/>
  <c r="G36" i="26"/>
  <c r="H35" i="26"/>
  <c r="G35" i="26"/>
  <c r="H34" i="26"/>
  <c r="G34" i="26"/>
  <c r="H33" i="26"/>
  <c r="G33" i="26"/>
  <c r="I32" i="26"/>
  <c r="H32" i="26"/>
  <c r="G32" i="26"/>
  <c r="H29" i="26"/>
  <c r="G29" i="26"/>
  <c r="H28" i="26"/>
  <c r="G28" i="26"/>
  <c r="H27" i="26"/>
  <c r="H30" i="26"/>
  <c r="G27" i="26"/>
  <c r="H26" i="26"/>
  <c r="I25" i="26"/>
  <c r="I29" i="26"/>
  <c r="H25" i="26"/>
  <c r="G25" i="26"/>
  <c r="F22" i="26"/>
  <c r="E19" i="26"/>
  <c r="E17" i="26"/>
  <c r="E14" i="26"/>
  <c r="E13" i="26"/>
  <c r="E9" i="26"/>
  <c r="J7" i="26"/>
  <c r="I5" i="26"/>
  <c r="I43" i="26"/>
  <c r="F5" i="62"/>
  <c r="F5" i="64"/>
  <c r="H43" i="26"/>
  <c r="J5" i="26"/>
  <c r="K5" i="26"/>
  <c r="D71" i="26"/>
  <c r="J39" i="26"/>
  <c r="I33" i="26"/>
  <c r="I34" i="26"/>
  <c r="I28" i="26"/>
  <c r="G71" i="30"/>
  <c r="H71" i="30"/>
  <c r="I71" i="30"/>
  <c r="J71" i="30"/>
  <c r="K71" i="30"/>
  <c r="L71" i="30"/>
  <c r="M71" i="30"/>
  <c r="N71" i="30"/>
  <c r="O71" i="30"/>
  <c r="P71" i="30"/>
  <c r="Q71" i="30"/>
  <c r="R71" i="30"/>
  <c r="S71" i="30"/>
  <c r="T71" i="30"/>
  <c r="U71" i="30"/>
  <c r="V71" i="30"/>
  <c r="W71" i="30"/>
  <c r="X71" i="30"/>
  <c r="Y71" i="30"/>
  <c r="Z71" i="30"/>
  <c r="AA71" i="30"/>
  <c r="AB71" i="30"/>
  <c r="AC71" i="30"/>
  <c r="AD71" i="30"/>
  <c r="AE71" i="30"/>
  <c r="AF71" i="30"/>
  <c r="AG71" i="30"/>
  <c r="AH71" i="30"/>
  <c r="AI71" i="30"/>
  <c r="AJ71" i="30"/>
  <c r="AK71" i="30"/>
  <c r="AL71" i="30"/>
  <c r="AM71" i="30"/>
  <c r="AN71" i="30"/>
  <c r="AO71" i="30"/>
  <c r="AP71" i="30"/>
  <c r="AQ71" i="30"/>
  <c r="AR71" i="30"/>
  <c r="AS71" i="30"/>
  <c r="AT71" i="30"/>
  <c r="AU71" i="30"/>
  <c r="AV71" i="30"/>
  <c r="AW71" i="30"/>
  <c r="AX71" i="30"/>
  <c r="AY71" i="30"/>
  <c r="AZ71" i="30"/>
  <c r="BA71" i="30"/>
  <c r="BB71" i="30"/>
  <c r="BC71" i="30"/>
  <c r="G70" i="30"/>
  <c r="H70" i="30"/>
  <c r="I70" i="30"/>
  <c r="J70" i="30"/>
  <c r="K70" i="30"/>
  <c r="L70" i="30"/>
  <c r="M70" i="30"/>
  <c r="N70" i="30"/>
  <c r="O70" i="30"/>
  <c r="P70" i="30"/>
  <c r="Q70" i="30"/>
  <c r="R70" i="30"/>
  <c r="S70" i="30"/>
  <c r="T70" i="30"/>
  <c r="U70" i="30"/>
  <c r="V70" i="30"/>
  <c r="W70" i="30"/>
  <c r="X70" i="30"/>
  <c r="Y70" i="30"/>
  <c r="Z70" i="30"/>
  <c r="AA70" i="30"/>
  <c r="AB70" i="30"/>
  <c r="AC70" i="30"/>
  <c r="AD70" i="30"/>
  <c r="AE70" i="30"/>
  <c r="AF70" i="30"/>
  <c r="AG70" i="30"/>
  <c r="AH70" i="30"/>
  <c r="AI70" i="30"/>
  <c r="AJ70" i="30"/>
  <c r="AK70" i="30"/>
  <c r="AL70" i="30"/>
  <c r="AM70" i="30"/>
  <c r="AN70" i="30"/>
  <c r="AO70" i="30"/>
  <c r="AP70" i="30"/>
  <c r="AQ70" i="30"/>
  <c r="AR70" i="30"/>
  <c r="AS70" i="30"/>
  <c r="AT70" i="30"/>
  <c r="AU70" i="30"/>
  <c r="AV70" i="30"/>
  <c r="AW70" i="30"/>
  <c r="AX70" i="30"/>
  <c r="AY70" i="30"/>
  <c r="AZ70" i="30"/>
  <c r="BA70" i="30"/>
  <c r="BB70" i="30"/>
  <c r="BC70" i="30"/>
  <c r="G69" i="30"/>
  <c r="H69" i="30"/>
  <c r="I69" i="30"/>
  <c r="J69" i="30"/>
  <c r="K69" i="30"/>
  <c r="L69" i="30"/>
  <c r="M69" i="30"/>
  <c r="N69" i="30"/>
  <c r="O69" i="30"/>
  <c r="P69" i="30"/>
  <c r="Q69" i="30"/>
  <c r="R69" i="30"/>
  <c r="S69" i="30"/>
  <c r="T69" i="30"/>
  <c r="U69" i="30"/>
  <c r="V69" i="30"/>
  <c r="W69" i="30"/>
  <c r="X69" i="30"/>
  <c r="Y69" i="30"/>
  <c r="Z69" i="30"/>
  <c r="AA69" i="30"/>
  <c r="AB69" i="30"/>
  <c r="AC69" i="30"/>
  <c r="AD69" i="30"/>
  <c r="AE69" i="30"/>
  <c r="AF69" i="30"/>
  <c r="AG69" i="30"/>
  <c r="AH69" i="30"/>
  <c r="AI69" i="30"/>
  <c r="AJ69" i="30"/>
  <c r="AK69" i="30"/>
  <c r="AL69" i="30"/>
  <c r="AM69" i="30"/>
  <c r="AN69" i="30"/>
  <c r="AO69" i="30"/>
  <c r="AP69" i="30"/>
  <c r="AQ69" i="30"/>
  <c r="AR69" i="30"/>
  <c r="AS69" i="30"/>
  <c r="AT69" i="30"/>
  <c r="AU69" i="30"/>
  <c r="AV69" i="30"/>
  <c r="AW69" i="30"/>
  <c r="AX69" i="30"/>
  <c r="AY69" i="30"/>
  <c r="AZ69" i="30"/>
  <c r="BA69" i="30"/>
  <c r="BB69" i="30"/>
  <c r="BC69" i="30"/>
  <c r="G68" i="30"/>
  <c r="H68" i="30"/>
  <c r="I68" i="30"/>
  <c r="J68" i="30"/>
  <c r="K68" i="30"/>
  <c r="L68" i="30"/>
  <c r="M68" i="30"/>
  <c r="N68" i="30"/>
  <c r="O68" i="30"/>
  <c r="P68" i="30"/>
  <c r="Q68" i="30"/>
  <c r="R68" i="30"/>
  <c r="S68" i="30"/>
  <c r="T68" i="30"/>
  <c r="U68" i="30"/>
  <c r="V68" i="30"/>
  <c r="W68" i="30"/>
  <c r="X68" i="30"/>
  <c r="Y68" i="30"/>
  <c r="Z68" i="30"/>
  <c r="AA68" i="30"/>
  <c r="AB68" i="30"/>
  <c r="AC68" i="30"/>
  <c r="AD68" i="30"/>
  <c r="AE68" i="30"/>
  <c r="AF68" i="30"/>
  <c r="AG68" i="30"/>
  <c r="AH68" i="30"/>
  <c r="AI68" i="30"/>
  <c r="AJ68" i="30"/>
  <c r="AK68" i="30"/>
  <c r="AL68" i="30"/>
  <c r="AM68" i="30"/>
  <c r="AN68" i="30"/>
  <c r="AO68" i="30"/>
  <c r="AP68" i="30"/>
  <c r="AQ68" i="30"/>
  <c r="AR68" i="30"/>
  <c r="AS68" i="30"/>
  <c r="AT68" i="30"/>
  <c r="AU68" i="30"/>
  <c r="AV68" i="30"/>
  <c r="AW68" i="30"/>
  <c r="AX68" i="30"/>
  <c r="AY68" i="30"/>
  <c r="AZ68" i="30"/>
  <c r="BA68" i="30"/>
  <c r="BB68" i="30"/>
  <c r="BC68" i="30"/>
  <c r="G5" i="62"/>
  <c r="F30" i="62"/>
  <c r="F17" i="62"/>
  <c r="G5" i="64"/>
  <c r="F30" i="64"/>
  <c r="F17" i="64"/>
  <c r="F14" i="64"/>
  <c r="F64" i="64"/>
  <c r="F38" i="64"/>
  <c r="I19" i="26"/>
  <c r="I9" i="26"/>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J48" i="30"/>
  <c r="I48" i="30"/>
  <c r="H48" i="30"/>
  <c r="H5" i="62"/>
  <c r="I5" i="62"/>
  <c r="J5" i="62"/>
  <c r="K5" i="62"/>
  <c r="H5" i="64"/>
  <c r="G64" i="64"/>
  <c r="G38" i="64"/>
  <c r="G30" i="64"/>
  <c r="G17" i="64"/>
  <c r="G14" i="64"/>
  <c r="J70" i="26"/>
  <c r="J69" i="26"/>
  <c r="D16" i="2"/>
  <c r="E16" i="2"/>
  <c r="D11" i="2"/>
  <c r="E11" i="2"/>
  <c r="CT7" i="2"/>
  <c r="CT8" i="2"/>
  <c r="CT9" i="2"/>
  <c r="CT10" i="2"/>
  <c r="CT11" i="2"/>
  <c r="CT12" i="2"/>
  <c r="CT13" i="2"/>
  <c r="CT14" i="2"/>
  <c r="CT15" i="2"/>
  <c r="CT16" i="2"/>
  <c r="CT17" i="2"/>
  <c r="E73" i="30"/>
  <c r="E71" i="30"/>
  <c r="E70" i="30"/>
  <c r="E69" i="30"/>
  <c r="E68" i="30"/>
  <c r="E67" i="30"/>
  <c r="E64" i="30"/>
  <c r="E63" i="30"/>
  <c r="G62" i="30"/>
  <c r="H62" i="30"/>
  <c r="I62" i="30"/>
  <c r="J62" i="30"/>
  <c r="K62" i="30"/>
  <c r="L62" i="30"/>
  <c r="M62" i="30"/>
  <c r="N62" i="30"/>
  <c r="O62" i="30"/>
  <c r="P62" i="30"/>
  <c r="Q62" i="30"/>
  <c r="R62" i="30"/>
  <c r="S62" i="30"/>
  <c r="T62" i="30"/>
  <c r="U62" i="30"/>
  <c r="V62" i="30"/>
  <c r="W62" i="30"/>
  <c r="X62" i="30"/>
  <c r="Y62" i="30"/>
  <c r="Z62" i="30"/>
  <c r="AA62" i="30"/>
  <c r="AB62" i="30"/>
  <c r="AC62" i="30"/>
  <c r="AD62" i="30"/>
  <c r="AE62" i="30"/>
  <c r="AF62" i="30"/>
  <c r="AG62" i="30"/>
  <c r="AH62" i="30"/>
  <c r="AI62" i="30"/>
  <c r="AJ62" i="30"/>
  <c r="AK62" i="30"/>
  <c r="AL62" i="30"/>
  <c r="AM62" i="30"/>
  <c r="AN62" i="30"/>
  <c r="AO62" i="30"/>
  <c r="AP62" i="30"/>
  <c r="AQ62" i="30"/>
  <c r="AR62" i="30"/>
  <c r="AS62" i="30"/>
  <c r="AT62" i="30"/>
  <c r="AU62" i="30"/>
  <c r="AV62" i="30"/>
  <c r="AW62" i="30"/>
  <c r="AX62" i="30"/>
  <c r="AY62" i="30"/>
  <c r="AZ62" i="30"/>
  <c r="BA62" i="30"/>
  <c r="BB62" i="30"/>
  <c r="BC62" i="30"/>
  <c r="E62" i="30"/>
  <c r="G61" i="30"/>
  <c r="H61" i="30"/>
  <c r="I61" i="30"/>
  <c r="J61" i="30"/>
  <c r="K61" i="30"/>
  <c r="L61" i="30"/>
  <c r="M61" i="30"/>
  <c r="N61" i="30"/>
  <c r="O61" i="30"/>
  <c r="P61" i="30"/>
  <c r="Q61" i="30"/>
  <c r="R61" i="30"/>
  <c r="S61" i="30"/>
  <c r="T61" i="30"/>
  <c r="U61" i="30"/>
  <c r="V61" i="30"/>
  <c r="W61" i="30"/>
  <c r="X61" i="30"/>
  <c r="Y61" i="30"/>
  <c r="Z61" i="30"/>
  <c r="AA61" i="30"/>
  <c r="AB61" i="30"/>
  <c r="AC61" i="30"/>
  <c r="AD61" i="30"/>
  <c r="AE61" i="30"/>
  <c r="AF61" i="30"/>
  <c r="AG61" i="30"/>
  <c r="AH61" i="30"/>
  <c r="AI61" i="30"/>
  <c r="AJ61" i="30"/>
  <c r="AK61" i="30"/>
  <c r="AL61" i="30"/>
  <c r="AM61" i="30"/>
  <c r="AN61" i="30"/>
  <c r="AO61" i="30"/>
  <c r="AP61" i="30"/>
  <c r="AQ61" i="30"/>
  <c r="AR61" i="30"/>
  <c r="AS61" i="30"/>
  <c r="AT61" i="30"/>
  <c r="AU61" i="30"/>
  <c r="AV61" i="30"/>
  <c r="AW61" i="30"/>
  <c r="AX61" i="30"/>
  <c r="AY61" i="30"/>
  <c r="AZ61" i="30"/>
  <c r="BA61" i="30"/>
  <c r="BB61" i="30"/>
  <c r="BC61" i="30"/>
  <c r="E61" i="30"/>
  <c r="G60" i="30"/>
  <c r="H60" i="30"/>
  <c r="I60" i="30"/>
  <c r="J60" i="30"/>
  <c r="K60" i="30"/>
  <c r="L60" i="30"/>
  <c r="M60" i="30"/>
  <c r="N60" i="30"/>
  <c r="O60" i="30"/>
  <c r="P60" i="30"/>
  <c r="Q60" i="30"/>
  <c r="R60" i="30"/>
  <c r="S60" i="30"/>
  <c r="T60" i="30"/>
  <c r="U60" i="30"/>
  <c r="V60" i="30"/>
  <c r="W60" i="30"/>
  <c r="X60" i="30"/>
  <c r="Y60" i="30"/>
  <c r="Z60" i="30"/>
  <c r="AA60" i="30"/>
  <c r="AB60" i="30"/>
  <c r="AC60" i="30"/>
  <c r="AD60" i="30"/>
  <c r="AE60" i="30"/>
  <c r="AF60" i="30"/>
  <c r="AG60" i="30"/>
  <c r="AH60" i="30"/>
  <c r="AI60" i="30"/>
  <c r="AJ60" i="30"/>
  <c r="AK60" i="30"/>
  <c r="AL60" i="30"/>
  <c r="AM60" i="30"/>
  <c r="AN60" i="30"/>
  <c r="AO60" i="30"/>
  <c r="AP60" i="30"/>
  <c r="AQ60" i="30"/>
  <c r="AR60" i="30"/>
  <c r="AS60" i="30"/>
  <c r="AT60" i="30"/>
  <c r="AU60" i="30"/>
  <c r="AV60" i="30"/>
  <c r="AW60" i="30"/>
  <c r="AX60" i="30"/>
  <c r="AY60" i="30"/>
  <c r="AZ60" i="30"/>
  <c r="BA60" i="30"/>
  <c r="BB60" i="30"/>
  <c r="BC60" i="30"/>
  <c r="E60" i="30"/>
  <c r="G59" i="30"/>
  <c r="H59" i="30"/>
  <c r="I59" i="30"/>
  <c r="J59" i="30"/>
  <c r="K59" i="30"/>
  <c r="L59" i="30"/>
  <c r="M59" i="30"/>
  <c r="N59" i="30"/>
  <c r="O59" i="30"/>
  <c r="P59" i="30"/>
  <c r="Q59" i="30"/>
  <c r="R59" i="30"/>
  <c r="S59" i="30"/>
  <c r="T59" i="30"/>
  <c r="U59" i="30"/>
  <c r="V59" i="30"/>
  <c r="W59" i="30"/>
  <c r="X59" i="30"/>
  <c r="Y59" i="30"/>
  <c r="Z59" i="30"/>
  <c r="AA59" i="30"/>
  <c r="AB59" i="30"/>
  <c r="AC59" i="30"/>
  <c r="AD59" i="30"/>
  <c r="AE59" i="30"/>
  <c r="AF59" i="30"/>
  <c r="AG59" i="30"/>
  <c r="AH59" i="30"/>
  <c r="AI59" i="30"/>
  <c r="AJ59" i="30"/>
  <c r="AK59" i="30"/>
  <c r="AL59" i="30"/>
  <c r="AM59" i="30"/>
  <c r="AN59" i="30"/>
  <c r="AO59" i="30"/>
  <c r="AP59" i="30"/>
  <c r="AQ59" i="30"/>
  <c r="AR59" i="30"/>
  <c r="AS59" i="30"/>
  <c r="AT59" i="30"/>
  <c r="AU59" i="30"/>
  <c r="AV59" i="30"/>
  <c r="AW59" i="30"/>
  <c r="AX59" i="30"/>
  <c r="AY59" i="30"/>
  <c r="AZ59" i="30"/>
  <c r="BA59" i="30"/>
  <c r="BB59" i="30"/>
  <c r="BC59" i="30"/>
  <c r="E59" i="30"/>
  <c r="E58" i="30"/>
  <c r="G51" i="30"/>
  <c r="H51" i="30"/>
  <c r="I51" i="30"/>
  <c r="G48" i="30"/>
  <c r="F48" i="30"/>
  <c r="E30" i="30"/>
  <c r="E29" i="30"/>
  <c r="G28" i="30"/>
  <c r="E28" i="30"/>
  <c r="G27" i="30"/>
  <c r="H27" i="30"/>
  <c r="I27" i="30"/>
  <c r="J27" i="30"/>
  <c r="K27" i="30"/>
  <c r="L27" i="30"/>
  <c r="M27" i="30"/>
  <c r="N27" i="30"/>
  <c r="O27" i="30"/>
  <c r="P27" i="30"/>
  <c r="Q27" i="30"/>
  <c r="R27" i="30"/>
  <c r="S27" i="30"/>
  <c r="T27" i="30"/>
  <c r="U27" i="30"/>
  <c r="V27" i="30"/>
  <c r="W27" i="30"/>
  <c r="X27" i="30"/>
  <c r="Y27" i="30"/>
  <c r="Z27" i="30"/>
  <c r="AA27" i="30"/>
  <c r="AB27" i="30"/>
  <c r="AC27" i="30"/>
  <c r="AD27" i="30"/>
  <c r="AE27" i="30"/>
  <c r="AF27" i="30"/>
  <c r="AG27" i="30"/>
  <c r="AH27" i="30"/>
  <c r="AI27" i="30"/>
  <c r="AJ27" i="30"/>
  <c r="AK27" i="30"/>
  <c r="AL27" i="30"/>
  <c r="AM27" i="30"/>
  <c r="AN27" i="30"/>
  <c r="AO27" i="30"/>
  <c r="AP27" i="30"/>
  <c r="AQ27" i="30"/>
  <c r="AR27" i="30"/>
  <c r="AS27" i="30"/>
  <c r="AT27" i="30"/>
  <c r="AU27" i="30"/>
  <c r="AV27" i="30"/>
  <c r="AW27" i="30"/>
  <c r="AX27" i="30"/>
  <c r="AY27" i="30"/>
  <c r="AZ27" i="30"/>
  <c r="BA27" i="30"/>
  <c r="BB27" i="30"/>
  <c r="BC27" i="30"/>
  <c r="E27" i="30"/>
  <c r="G26" i="30"/>
  <c r="H26" i="30"/>
  <c r="I26" i="30"/>
  <c r="J26" i="30"/>
  <c r="K26" i="30"/>
  <c r="L26" i="30"/>
  <c r="M26" i="30"/>
  <c r="N26" i="30"/>
  <c r="O26" i="30"/>
  <c r="P26" i="30"/>
  <c r="Q26" i="30"/>
  <c r="R26" i="30"/>
  <c r="S26" i="30"/>
  <c r="T26" i="30"/>
  <c r="U26" i="30"/>
  <c r="V26" i="30"/>
  <c r="W26" i="30"/>
  <c r="X26" i="30"/>
  <c r="Y26" i="30"/>
  <c r="Z26" i="30"/>
  <c r="AA26" i="30"/>
  <c r="AB26" i="30"/>
  <c r="AC26" i="30"/>
  <c r="AD26" i="30"/>
  <c r="AE26" i="30"/>
  <c r="AF26" i="30"/>
  <c r="AG26" i="30"/>
  <c r="AH26" i="30"/>
  <c r="AI26" i="30"/>
  <c r="AJ26" i="30"/>
  <c r="AK26" i="30"/>
  <c r="AL26" i="30"/>
  <c r="AM26" i="30"/>
  <c r="AN26" i="30"/>
  <c r="AO26" i="30"/>
  <c r="AP26" i="30"/>
  <c r="AQ26" i="30"/>
  <c r="AR26" i="30"/>
  <c r="AS26" i="30"/>
  <c r="AT26" i="30"/>
  <c r="AU26" i="30"/>
  <c r="AV26" i="30"/>
  <c r="AW26" i="30"/>
  <c r="AX26" i="30"/>
  <c r="AY26" i="30"/>
  <c r="AZ26" i="30"/>
  <c r="BA26" i="30"/>
  <c r="BB26" i="30"/>
  <c r="BC26" i="30"/>
  <c r="E26" i="30"/>
  <c r="E25" i="30"/>
  <c r="I5" i="64"/>
  <c r="K70" i="26"/>
  <c r="J51" i="30"/>
  <c r="K51" i="30"/>
  <c r="L51" i="30"/>
  <c r="M51" i="30"/>
  <c r="N51" i="30"/>
  <c r="O51" i="30"/>
  <c r="P51" i="30"/>
  <c r="Q51" i="30"/>
  <c r="R51" i="30"/>
  <c r="S51" i="30"/>
  <c r="T51" i="30"/>
  <c r="U51" i="30"/>
  <c r="V51" i="30"/>
  <c r="W51" i="30"/>
  <c r="X51" i="30"/>
  <c r="Y51" i="30"/>
  <c r="Z51" i="30"/>
  <c r="AA51" i="30"/>
  <c r="AB51" i="30"/>
  <c r="AC51" i="30"/>
  <c r="AD51" i="30"/>
  <c r="AE51" i="30"/>
  <c r="AF51" i="30"/>
  <c r="AG51" i="30"/>
  <c r="AH51" i="30"/>
  <c r="AI51" i="30"/>
  <c r="A2" i="2"/>
  <c r="E14" i="30"/>
  <c r="E13" i="30"/>
  <c r="E10" i="30"/>
  <c r="E9" i="30"/>
  <c r="F5" i="30"/>
  <c r="F49" i="30"/>
  <c r="AJ51" i="30"/>
  <c r="AK51" i="30"/>
  <c r="AL51" i="30"/>
  <c r="AM51" i="30"/>
  <c r="AN51" i="30"/>
  <c r="AO51" i="30"/>
  <c r="AP51" i="30"/>
  <c r="AQ51" i="30"/>
  <c r="AR51" i="30"/>
  <c r="AS51" i="30"/>
  <c r="AT51" i="30"/>
  <c r="AU51" i="30"/>
  <c r="AV51" i="30"/>
  <c r="AW51" i="30"/>
  <c r="AX51" i="30"/>
  <c r="AY51" i="30"/>
  <c r="AZ51" i="30"/>
  <c r="BA51" i="30"/>
  <c r="BB51" i="30"/>
  <c r="BC51" i="30"/>
  <c r="G7" i="30"/>
  <c r="H7" i="30"/>
  <c r="D5" i="2"/>
  <c r="E5" i="2"/>
  <c r="F5" i="2"/>
  <c r="H44" i="63"/>
  <c r="F14" i="62"/>
  <c r="G5" i="2"/>
  <c r="H5" i="2"/>
  <c r="I5" i="2"/>
  <c r="J5" i="2"/>
  <c r="K5" i="2"/>
  <c r="L5" i="2"/>
  <c r="G5" i="30"/>
  <c r="H5" i="30"/>
  <c r="K10" i="64"/>
  <c r="M10" i="62"/>
  <c r="I10" i="64"/>
  <c r="H10" i="64"/>
  <c r="M10" i="64"/>
  <c r="J10" i="62"/>
  <c r="H10" i="62"/>
  <c r="K10" i="62"/>
  <c r="I10" i="62"/>
  <c r="O10" i="62"/>
  <c r="G10" i="62"/>
  <c r="J10" i="64"/>
  <c r="G10" i="64"/>
  <c r="L10" i="62"/>
  <c r="N10" i="62"/>
  <c r="L10" i="64"/>
  <c r="I48" i="91"/>
  <c r="G10" i="30"/>
  <c r="A2" i="30"/>
  <c r="A2" i="26"/>
  <c r="A2" i="10"/>
  <c r="M5" i="2"/>
  <c r="N5" i="2"/>
  <c r="J28" i="63"/>
  <c r="J27" i="63"/>
  <c r="J29" i="63"/>
  <c r="J26" i="63"/>
  <c r="J30" i="63"/>
  <c r="J5" i="64"/>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CG11" i="2"/>
  <c r="CH11" i="2"/>
  <c r="CI11" i="2"/>
  <c r="CJ11" i="2"/>
  <c r="CK11" i="2"/>
  <c r="CL11" i="2"/>
  <c r="CM11" i="2"/>
  <c r="E10" i="2"/>
  <c r="F10" i="2"/>
  <c r="G10" i="2"/>
  <c r="H10" i="2"/>
  <c r="H30" i="64"/>
  <c r="H17" i="64"/>
  <c r="H14" i="64"/>
  <c r="D72" i="26"/>
  <c r="I46" i="78"/>
  <c r="F13" i="26"/>
  <c r="I52" i="103"/>
  <c r="I47" i="79"/>
  <c r="I49" i="94"/>
  <c r="I34" i="95"/>
  <c r="I34" i="90"/>
  <c r="K34" i="103"/>
  <c r="H19" i="77"/>
  <c r="H28" i="77"/>
  <c r="K42" i="103"/>
  <c r="K34" i="94"/>
  <c r="D14" i="2"/>
  <c r="E14" i="2"/>
  <c r="I26" i="26"/>
  <c r="I27" i="26"/>
  <c r="I30" i="26"/>
  <c r="K7" i="26"/>
  <c r="J41" i="26"/>
  <c r="J43" i="26"/>
  <c r="K35" i="63"/>
  <c r="K36" i="63"/>
  <c r="K33" i="63"/>
  <c r="K37" i="63"/>
  <c r="K34" i="63"/>
  <c r="L39" i="63"/>
  <c r="L32" i="63"/>
  <c r="L35" i="63"/>
  <c r="L41" i="63"/>
  <c r="M7" i="63"/>
  <c r="L25" i="63"/>
  <c r="K27" i="63"/>
  <c r="J58" i="64"/>
  <c r="M25" i="62"/>
  <c r="J29" i="61"/>
  <c r="J27" i="61"/>
  <c r="J26" i="61"/>
  <c r="H26" i="62"/>
  <c r="G29" i="62"/>
  <c r="G30" i="62"/>
  <c r="G17" i="62"/>
  <c r="G14" i="62"/>
  <c r="K7" i="61"/>
  <c r="K41" i="61"/>
  <c r="E19" i="97"/>
  <c r="H37" i="84"/>
  <c r="F25" i="30"/>
  <c r="H71" i="83"/>
  <c r="E18" i="97"/>
  <c r="H67" i="84"/>
  <c r="E18" i="99"/>
  <c r="H80" i="84"/>
  <c r="E18" i="98"/>
  <c r="G37" i="89"/>
  <c r="E18" i="96"/>
  <c r="H52" i="83"/>
  <c r="F67" i="30"/>
  <c r="H71" i="84"/>
  <c r="H28" i="84"/>
  <c r="H29" i="84"/>
  <c r="H30" i="84"/>
  <c r="K47" i="95"/>
  <c r="K47" i="79"/>
  <c r="M52" i="103"/>
  <c r="E69" i="64"/>
  <c r="F98" i="82"/>
  <c r="K52" i="103"/>
  <c r="I18" i="85"/>
  <c r="I33" i="103"/>
  <c r="M33" i="103"/>
  <c r="I14" i="85"/>
  <c r="I15" i="85"/>
  <c r="I32" i="79"/>
  <c r="H21" i="76"/>
  <c r="H14" i="83"/>
  <c r="F14" i="82"/>
  <c r="H21" i="82"/>
  <c r="H22" i="82"/>
  <c r="H26" i="82"/>
  <c r="I35" i="90"/>
  <c r="K5" i="64"/>
  <c r="L5" i="64"/>
  <c r="K34" i="95"/>
  <c r="I34" i="94"/>
  <c r="I19" i="85"/>
  <c r="H20" i="76"/>
  <c r="I32" i="91"/>
  <c r="I33" i="79"/>
  <c r="H22" i="71"/>
  <c r="M34" i="103"/>
  <c r="I34" i="103"/>
  <c r="K33" i="79"/>
  <c r="I38" i="78"/>
  <c r="H75" i="84"/>
  <c r="H93" i="84"/>
  <c r="F67" i="62"/>
  <c r="F72" i="62"/>
  <c r="F73" i="62"/>
  <c r="F39" i="62"/>
  <c r="L7" i="61"/>
  <c r="K25" i="61"/>
  <c r="L29" i="63"/>
  <c r="L28" i="63"/>
  <c r="L26" i="63"/>
  <c r="L30" i="63"/>
  <c r="L27" i="63"/>
  <c r="F37" i="26"/>
  <c r="D73" i="26"/>
  <c r="I44" i="90"/>
  <c r="F13" i="61"/>
  <c r="I26" i="62"/>
  <c r="H29" i="62"/>
  <c r="H30" i="62"/>
  <c r="H17" i="62"/>
  <c r="H14" i="62"/>
  <c r="M39" i="63"/>
  <c r="M43" i="63"/>
  <c r="M32" i="63"/>
  <c r="M41" i="63"/>
  <c r="M25" i="63"/>
  <c r="N7" i="63"/>
  <c r="N32" i="63"/>
  <c r="N33" i="63"/>
  <c r="F67" i="64"/>
  <c r="F29" i="30"/>
  <c r="F30" i="30"/>
  <c r="F17" i="30"/>
  <c r="F14" i="30"/>
  <c r="G25" i="30"/>
  <c r="N25" i="62"/>
  <c r="F43" i="62"/>
  <c r="G43" i="62"/>
  <c r="J63" i="64"/>
  <c r="J64" i="64"/>
  <c r="J38" i="64"/>
  <c r="K58" i="64"/>
  <c r="L58" i="64"/>
  <c r="L63" i="64"/>
  <c r="L34" i="63"/>
  <c r="L36" i="63"/>
  <c r="L33" i="63"/>
  <c r="L37" i="63"/>
  <c r="K25" i="26"/>
  <c r="K41" i="26"/>
  <c r="L7" i="26"/>
  <c r="K32" i="26"/>
  <c r="K35" i="26"/>
  <c r="K39" i="26"/>
  <c r="K43" i="26"/>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M16" i="2"/>
  <c r="K63" i="64"/>
  <c r="K64" i="64"/>
  <c r="K38" i="64"/>
  <c r="O7" i="63"/>
  <c r="O39" i="63"/>
  <c r="N41" i="63"/>
  <c r="N43" i="63"/>
  <c r="N25" i="63"/>
  <c r="N39" i="63"/>
  <c r="K41" i="79"/>
  <c r="K41" i="95"/>
  <c r="G14" i="87"/>
  <c r="I19" i="87"/>
  <c r="I22" i="87"/>
  <c r="I35" i="87"/>
  <c r="I33" i="91"/>
  <c r="I49" i="91"/>
  <c r="M46" i="103"/>
  <c r="O25" i="62"/>
  <c r="G67" i="64"/>
  <c r="H67" i="64"/>
  <c r="I67" i="64"/>
  <c r="F72" i="64"/>
  <c r="F73" i="64"/>
  <c r="F39" i="64"/>
  <c r="M29" i="63"/>
  <c r="D74" i="26"/>
  <c r="D75" i="26"/>
  <c r="D76" i="26"/>
  <c r="K29" i="61"/>
  <c r="G67" i="62"/>
  <c r="H67" i="62"/>
  <c r="H72" i="62"/>
  <c r="H73" i="62"/>
  <c r="H39" i="62"/>
  <c r="M79" i="103"/>
  <c r="K75" i="79"/>
  <c r="K75" i="95"/>
  <c r="I67" i="91"/>
  <c r="M80" i="103"/>
  <c r="K74" i="95"/>
  <c r="I66" i="91"/>
  <c r="K74" i="79"/>
  <c r="K34" i="26"/>
  <c r="K36" i="26"/>
  <c r="M35" i="63"/>
  <c r="M34" i="63"/>
  <c r="M36" i="63"/>
  <c r="M33" i="63"/>
  <c r="M37" i="63"/>
  <c r="H28" i="82"/>
  <c r="F72" i="30"/>
  <c r="F73" i="30"/>
  <c r="F39" i="30"/>
  <c r="G67" i="30"/>
  <c r="F14" i="61"/>
  <c r="F15" i="61"/>
  <c r="F37" i="61"/>
  <c r="K27" i="26"/>
  <c r="K26" i="26"/>
  <c r="K30" i="26"/>
  <c r="K29" i="26"/>
  <c r="K28" i="26"/>
  <c r="H25" i="30"/>
  <c r="M7" i="61"/>
  <c r="L41" i="61"/>
  <c r="L25" i="61"/>
  <c r="L29" i="61"/>
  <c r="L32" i="61"/>
  <c r="L34" i="61"/>
  <c r="L39" i="61"/>
  <c r="L43" i="61"/>
  <c r="I46" i="90"/>
  <c r="I49" i="90"/>
  <c r="I49" i="95"/>
  <c r="N7" i="61"/>
  <c r="M41" i="61"/>
  <c r="M25" i="61"/>
  <c r="M32" i="61"/>
  <c r="M37" i="61"/>
  <c r="M39" i="61"/>
  <c r="M43" i="61"/>
  <c r="M53" i="103"/>
  <c r="K48" i="79"/>
  <c r="L33" i="61"/>
  <c r="L35" i="61"/>
  <c r="L36" i="61"/>
  <c r="I25" i="30"/>
  <c r="G72" i="64"/>
  <c r="G73" i="64"/>
  <c r="G39" i="64"/>
  <c r="L64" i="64"/>
  <c r="L38" i="64"/>
  <c r="M58" i="64"/>
  <c r="L26" i="61"/>
  <c r="L27" i="61"/>
  <c r="L5" i="62"/>
  <c r="M5" i="62"/>
  <c r="N5" i="62"/>
  <c r="O5" i="62"/>
  <c r="I32" i="87"/>
  <c r="I31" i="87"/>
  <c r="I33" i="87"/>
  <c r="I40" i="87"/>
  <c r="N34" i="63"/>
  <c r="N35" i="63"/>
  <c r="N36" i="63"/>
  <c r="G72" i="62"/>
  <c r="G73" i="62"/>
  <c r="G39" i="62"/>
  <c r="H42" i="81"/>
  <c r="H39" i="81"/>
  <c r="H21" i="81"/>
  <c r="I38" i="94"/>
  <c r="H28" i="81"/>
  <c r="H20" i="81"/>
  <c r="I37" i="79"/>
  <c r="I48" i="79"/>
  <c r="H41" i="81"/>
  <c r="I38" i="103"/>
  <c r="F14" i="81"/>
  <c r="H40" i="81"/>
  <c r="P7" i="63"/>
  <c r="P41" i="63"/>
  <c r="O25" i="63"/>
  <c r="O26" i="63"/>
  <c r="O41" i="63"/>
  <c r="O43" i="63"/>
  <c r="F17" i="61"/>
  <c r="F18" i="61"/>
  <c r="G72" i="30"/>
  <c r="G73" i="30"/>
  <c r="G39" i="30"/>
  <c r="H67" i="30"/>
  <c r="I67" i="30"/>
  <c r="M5" i="64"/>
  <c r="H43" i="62"/>
  <c r="K48" i="95"/>
  <c r="N26" i="63"/>
  <c r="N28" i="63"/>
  <c r="N27" i="63"/>
  <c r="N29" i="63"/>
  <c r="I50" i="94"/>
  <c r="M35" i="61"/>
  <c r="M33" i="61"/>
  <c r="M36" i="61"/>
  <c r="M34" i="61"/>
  <c r="N5" i="64"/>
  <c r="H72" i="30"/>
  <c r="H73" i="30"/>
  <c r="H39" i="30"/>
  <c r="I53" i="103"/>
  <c r="H72" i="64"/>
  <c r="H73" i="64"/>
  <c r="H39" i="64"/>
  <c r="M26" i="61"/>
  <c r="M29" i="61"/>
  <c r="F19" i="61"/>
  <c r="F64" i="61"/>
  <c r="F65" i="61"/>
  <c r="F66" i="61"/>
  <c r="I70" i="61"/>
  <c r="I69" i="61"/>
  <c r="O29" i="63"/>
  <c r="O28" i="63"/>
  <c r="N39" i="61"/>
  <c r="N43" i="61"/>
  <c r="O7" i="61"/>
  <c r="O39" i="61"/>
  <c r="N25" i="61"/>
  <c r="N41" i="61"/>
  <c r="N32" i="61"/>
  <c r="P39" i="63"/>
  <c r="P43" i="63"/>
  <c r="Q7" i="63"/>
  <c r="P32" i="63"/>
  <c r="P34" i="63"/>
  <c r="P25" i="63"/>
  <c r="I43" i="62"/>
  <c r="J43" i="62"/>
  <c r="I67" i="62"/>
  <c r="J25" i="30"/>
  <c r="K25" i="30"/>
  <c r="Q39" i="63"/>
  <c r="Q32" i="63"/>
  <c r="R7" i="63"/>
  <c r="Q25" i="63"/>
  <c r="Q41" i="63"/>
  <c r="Q43" i="63"/>
  <c r="P26" i="63"/>
  <c r="P27" i="63"/>
  <c r="O5" i="64"/>
  <c r="P36" i="63"/>
  <c r="P33" i="63"/>
  <c r="P35" i="63"/>
  <c r="N26" i="61"/>
  <c r="N30" i="61"/>
  <c r="N29" i="61"/>
  <c r="N28" i="61"/>
  <c r="N27" i="61"/>
  <c r="J67" i="64"/>
  <c r="J72" i="64"/>
  <c r="J73" i="64"/>
  <c r="I72" i="64"/>
  <c r="I73" i="64"/>
  <c r="I39" i="64"/>
  <c r="J67" i="30"/>
  <c r="I72" i="30"/>
  <c r="O41" i="61"/>
  <c r="O25" i="61"/>
  <c r="O26" i="61"/>
  <c r="O30" i="61"/>
  <c r="P7" i="61"/>
  <c r="P39" i="61"/>
  <c r="P43" i="61"/>
  <c r="O32" i="61"/>
  <c r="F63" i="61"/>
  <c r="D77" i="26"/>
  <c r="D78" i="26"/>
  <c r="O33" i="61"/>
  <c r="P25" i="61"/>
  <c r="P28" i="61"/>
  <c r="P32" i="61"/>
  <c r="P34" i="61"/>
  <c r="P41" i="61"/>
  <c r="Q7" i="61"/>
  <c r="Q25" i="61"/>
  <c r="K67" i="64"/>
  <c r="J39" i="64"/>
  <c r="Q27" i="63"/>
  <c r="Q26" i="63"/>
  <c r="Q28" i="63"/>
  <c r="Q29" i="63"/>
  <c r="O43" i="61"/>
  <c r="S7" i="63"/>
  <c r="R25" i="63"/>
  <c r="R41" i="63"/>
  <c r="R43" i="63"/>
  <c r="R32" i="63"/>
  <c r="R33" i="63"/>
  <c r="R39" i="63"/>
  <c r="P5" i="64"/>
  <c r="O28" i="61"/>
  <c r="O29" i="61"/>
  <c r="O27" i="61"/>
  <c r="K67" i="30"/>
  <c r="J72" i="30"/>
  <c r="Q35" i="63"/>
  <c r="Q34" i="63"/>
  <c r="Q36" i="63"/>
  <c r="Q33" i="63"/>
  <c r="P5" i="62"/>
  <c r="Q32" i="61"/>
  <c r="Q39" i="61"/>
  <c r="Q5" i="64"/>
  <c r="S39" i="63"/>
  <c r="T7" i="63"/>
  <c r="S32" i="63"/>
  <c r="S41" i="63"/>
  <c r="S25" i="63"/>
  <c r="P27" i="61"/>
  <c r="P29" i="61"/>
  <c r="D79" i="26"/>
  <c r="R29" i="63"/>
  <c r="R28" i="63"/>
  <c r="R26" i="63"/>
  <c r="R27" i="63"/>
  <c r="R36" i="63"/>
  <c r="R34" i="63"/>
  <c r="R35" i="63"/>
  <c r="K72" i="64"/>
  <c r="K73" i="64"/>
  <c r="K39" i="64"/>
  <c r="L67" i="64"/>
  <c r="P36" i="61"/>
  <c r="P33" i="61"/>
  <c r="P35" i="61"/>
  <c r="P37" i="61"/>
  <c r="Q29" i="61"/>
  <c r="S33" i="63"/>
  <c r="S37" i="63"/>
  <c r="S35" i="63"/>
  <c r="S36" i="63"/>
  <c r="S34" i="63"/>
  <c r="D80" i="26"/>
  <c r="D81" i="26"/>
  <c r="D82" i="26"/>
  <c r="D83" i="26"/>
  <c r="D84" i="26"/>
  <c r="S26" i="63"/>
  <c r="S27" i="63"/>
  <c r="S29" i="63"/>
  <c r="S28" i="63"/>
  <c r="S30" i="63"/>
  <c r="S43" i="63"/>
  <c r="R5" i="64"/>
  <c r="S5" i="64"/>
  <c r="T5" i="64"/>
  <c r="U5" i="64"/>
  <c r="Q33" i="61"/>
  <c r="Q37" i="61"/>
  <c r="Q36" i="61"/>
  <c r="Q35" i="61"/>
  <c r="Q34" i="61"/>
  <c r="Q5" i="62"/>
  <c r="R5" i="62"/>
  <c r="S5" i="62"/>
  <c r="T5" i="62"/>
  <c r="U5" i="62"/>
  <c r="V5" i="64"/>
  <c r="D85" i="26"/>
  <c r="W5" i="64"/>
  <c r="V5" i="62"/>
  <c r="W5" i="62"/>
  <c r="D86" i="26"/>
  <c r="X5" i="62"/>
  <c r="Y5" i="62"/>
  <c r="Z5" i="62"/>
  <c r="AA5" i="62"/>
  <c r="D87" i="26"/>
  <c r="D88" i="26"/>
  <c r="D89" i="26"/>
  <c r="D90" i="26"/>
  <c r="D91" i="26"/>
  <c r="D92" i="26"/>
  <c r="AB5" i="62"/>
  <c r="AC5" i="62"/>
  <c r="AD5" i="62"/>
  <c r="AE5" i="62"/>
  <c r="AF5" i="62"/>
  <c r="AG5" i="62"/>
  <c r="D93" i="26"/>
  <c r="D94" i="26"/>
  <c r="D95" i="26"/>
  <c r="D96" i="26"/>
  <c r="AH5" i="62"/>
  <c r="AI5" i="62"/>
  <c r="AJ5" i="62"/>
  <c r="D97" i="26"/>
  <c r="D98" i="26"/>
  <c r="D99" i="26"/>
  <c r="AK5" i="62"/>
  <c r="D100" i="26"/>
  <c r="D101" i="26"/>
  <c r="D102" i="26"/>
  <c r="D103" i="26"/>
  <c r="D104" i="26"/>
  <c r="D105" i="26"/>
  <c r="AL5" i="62"/>
  <c r="AM5" i="62"/>
  <c r="AN5" i="62"/>
  <c r="AO5" i="62"/>
  <c r="AP5" i="62"/>
  <c r="AQ5" i="62"/>
  <c r="D106" i="26"/>
  <c r="D107" i="26"/>
  <c r="AR5" i="62"/>
  <c r="D108" i="26"/>
  <c r="D109" i="26"/>
  <c r="D110" i="26"/>
  <c r="D111" i="26"/>
  <c r="D112" i="26"/>
  <c r="D113" i="26"/>
  <c r="D114" i="26"/>
  <c r="D115" i="26"/>
  <c r="D116" i="26"/>
  <c r="D117" i="26"/>
  <c r="D118" i="26"/>
  <c r="D119" i="26"/>
  <c r="AS5" i="62"/>
  <c r="AT5" i="62"/>
  <c r="AU5" i="62"/>
  <c r="AV5" i="62"/>
  <c r="K36" i="103"/>
  <c r="K45" i="103"/>
  <c r="K41" i="103"/>
  <c r="X5" i="64"/>
  <c r="H28" i="30"/>
  <c r="G29" i="30"/>
  <c r="G30" i="30"/>
  <c r="G17" i="30"/>
  <c r="G14" i="30"/>
  <c r="N36" i="61"/>
  <c r="N33" i="61"/>
  <c r="N37" i="61"/>
  <c r="N13" i="61"/>
  <c r="N34" i="61"/>
  <c r="N35" i="61"/>
  <c r="Q43" i="61"/>
  <c r="Q27" i="61"/>
  <c r="Q26" i="61"/>
  <c r="Q30" i="61"/>
  <c r="Q13" i="61"/>
  <c r="Q28" i="61"/>
  <c r="M67" i="64"/>
  <c r="L72" i="64"/>
  <c r="L73" i="64"/>
  <c r="L39" i="64"/>
  <c r="R37" i="63"/>
  <c r="K13" i="26"/>
  <c r="S13" i="63"/>
  <c r="T41" i="63"/>
  <c r="U7" i="63"/>
  <c r="T39" i="63"/>
  <c r="T43" i="63"/>
  <c r="T25" i="63"/>
  <c r="T32" i="63"/>
  <c r="K72" i="30"/>
  <c r="L67" i="30"/>
  <c r="P25" i="62"/>
  <c r="Q37" i="63"/>
  <c r="O35" i="61"/>
  <c r="O37" i="61"/>
  <c r="O13" i="61"/>
  <c r="O36" i="61"/>
  <c r="O34" i="61"/>
  <c r="P37" i="63"/>
  <c r="K43" i="62"/>
  <c r="N30" i="63"/>
  <c r="I29" i="62"/>
  <c r="I30" i="62"/>
  <c r="I17" i="62"/>
  <c r="I14" i="62"/>
  <c r="J26" i="62"/>
  <c r="L25" i="30"/>
  <c r="P29" i="63"/>
  <c r="P30" i="63"/>
  <c r="P28" i="63"/>
  <c r="L37" i="61"/>
  <c r="R30" i="63"/>
  <c r="R13" i="63"/>
  <c r="R7" i="61"/>
  <c r="Q41" i="61"/>
  <c r="Q30" i="63"/>
  <c r="Q13" i="63"/>
  <c r="I72" i="62"/>
  <c r="I73" i="62"/>
  <c r="I39" i="62"/>
  <c r="J67" i="62"/>
  <c r="N37" i="63"/>
  <c r="N58" i="64"/>
  <c r="M63" i="64"/>
  <c r="M64" i="64"/>
  <c r="M38" i="64"/>
  <c r="M7" i="26"/>
  <c r="L25" i="26"/>
  <c r="L32" i="26"/>
  <c r="L41" i="26"/>
  <c r="L39" i="26"/>
  <c r="L43" i="26"/>
  <c r="O5" i="2"/>
  <c r="P26" i="61"/>
  <c r="P30" i="61"/>
  <c r="P13" i="61"/>
  <c r="O27" i="63"/>
  <c r="O30" i="63"/>
  <c r="L28" i="61"/>
  <c r="K28" i="61"/>
  <c r="K30" i="61"/>
  <c r="K27" i="61"/>
  <c r="K26" i="61"/>
  <c r="I40" i="78"/>
  <c r="I47" i="78"/>
  <c r="H29" i="81"/>
  <c r="F29" i="76"/>
  <c r="F14" i="26"/>
  <c r="F15" i="26"/>
  <c r="M26" i="63"/>
  <c r="M30" i="63"/>
  <c r="M13" i="63"/>
  <c r="M28" i="63"/>
  <c r="M27" i="63"/>
  <c r="E19" i="96"/>
  <c r="H33" i="83"/>
  <c r="H22" i="83"/>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M14" i="2"/>
  <c r="D71" i="61"/>
  <c r="D72" i="61"/>
  <c r="D73" i="61"/>
  <c r="D74" i="61"/>
  <c r="D75" i="61"/>
  <c r="D76" i="61"/>
  <c r="D77" i="61"/>
  <c r="D78" i="61"/>
  <c r="D79" i="61"/>
  <c r="D80" i="61"/>
  <c r="D81" i="61"/>
  <c r="D82" i="61"/>
  <c r="D83" i="61"/>
  <c r="D84" i="61"/>
  <c r="D85" i="61"/>
  <c r="D86" i="61"/>
  <c r="D87" i="61"/>
  <c r="D88" i="61"/>
  <c r="D89" i="61"/>
  <c r="D90" i="61"/>
  <c r="D91" i="61"/>
  <c r="D92" i="61"/>
  <c r="D93" i="61"/>
  <c r="D94" i="61"/>
  <c r="D95" i="61"/>
  <c r="D96" i="61"/>
  <c r="D97" i="61"/>
  <c r="D98" i="61"/>
  <c r="D99" i="61"/>
  <c r="D100" i="61"/>
  <c r="D101" i="61"/>
  <c r="D102" i="61"/>
  <c r="D103" i="61"/>
  <c r="D104" i="61"/>
  <c r="D105" i="61"/>
  <c r="D106" i="61"/>
  <c r="D107" i="61"/>
  <c r="D108" i="61"/>
  <c r="D109" i="61"/>
  <c r="D110" i="61"/>
  <c r="D111" i="61"/>
  <c r="D112" i="61"/>
  <c r="D113" i="61"/>
  <c r="D114" i="61"/>
  <c r="D115" i="61"/>
  <c r="D116" i="61"/>
  <c r="D117" i="61"/>
  <c r="D118" i="61"/>
  <c r="D119" i="61"/>
  <c r="J5" i="61"/>
  <c r="I9" i="61"/>
  <c r="M27" i="61"/>
  <c r="M30" i="61"/>
  <c r="M13" i="61"/>
  <c r="M28" i="61"/>
  <c r="L30" i="61"/>
  <c r="I34" i="87"/>
  <c r="I45" i="87"/>
  <c r="K51" i="94"/>
  <c r="K54" i="103"/>
  <c r="H29" i="82"/>
  <c r="H30" i="82"/>
  <c r="H31" i="82"/>
  <c r="H32" i="82"/>
  <c r="O32" i="63"/>
  <c r="K33" i="26"/>
  <c r="K37" i="26"/>
  <c r="H29" i="77"/>
  <c r="G49" i="30"/>
  <c r="I13" i="63"/>
  <c r="H33" i="77"/>
  <c r="H15" i="84"/>
  <c r="G14" i="89"/>
  <c r="K49" i="94"/>
  <c r="I47" i="95"/>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CE10" i="2"/>
  <c r="CF10" i="2"/>
  <c r="CG10" i="2"/>
  <c r="CH10" i="2"/>
  <c r="CI10" i="2"/>
  <c r="CJ10" i="2"/>
  <c r="CK10" i="2"/>
  <c r="CL10" i="2"/>
  <c r="CM10" i="2"/>
  <c r="L5" i="26"/>
  <c r="K71" i="26"/>
  <c r="K56" i="95"/>
  <c r="K56" i="79"/>
  <c r="M61" i="103"/>
  <c r="K39" i="61"/>
  <c r="K43" i="61"/>
  <c r="K32" i="61"/>
  <c r="J30" i="61"/>
  <c r="J13" i="61"/>
  <c r="K69" i="26"/>
  <c r="Q7" i="62"/>
  <c r="P10" i="62"/>
  <c r="I37" i="95"/>
  <c r="K42" i="94"/>
  <c r="L43" i="63"/>
  <c r="L13" i="63"/>
  <c r="I5" i="30"/>
  <c r="H10" i="30"/>
  <c r="I7" i="30"/>
  <c r="K28" i="63"/>
  <c r="K26" i="63"/>
  <c r="K30" i="63"/>
  <c r="K13" i="63"/>
  <c r="K29" i="63"/>
  <c r="O7" i="64"/>
  <c r="N10" i="64"/>
  <c r="D71" i="63"/>
  <c r="D72" i="63"/>
  <c r="D73" i="63"/>
  <c r="D74" i="63"/>
  <c r="D75" i="63"/>
  <c r="D76" i="63"/>
  <c r="D77" i="63"/>
  <c r="D78" i="63"/>
  <c r="D79" i="63"/>
  <c r="D80" i="63"/>
  <c r="D81" i="63"/>
  <c r="D82" i="63"/>
  <c r="D83" i="63"/>
  <c r="D84" i="63"/>
  <c r="D85" i="63"/>
  <c r="D86" i="63"/>
  <c r="D87" i="63"/>
  <c r="D88" i="63"/>
  <c r="D89" i="63"/>
  <c r="D90" i="63"/>
  <c r="D91" i="63"/>
  <c r="D92" i="63"/>
  <c r="D93" i="63"/>
  <c r="D94" i="63"/>
  <c r="D95" i="63"/>
  <c r="D96" i="63"/>
  <c r="D97" i="63"/>
  <c r="D98" i="63"/>
  <c r="D99" i="63"/>
  <c r="D100" i="63"/>
  <c r="D101" i="63"/>
  <c r="D102" i="63"/>
  <c r="D103" i="63"/>
  <c r="D104" i="63"/>
  <c r="D105" i="63"/>
  <c r="D106" i="63"/>
  <c r="D107" i="63"/>
  <c r="D108" i="63"/>
  <c r="D109" i="63"/>
  <c r="D110" i="63"/>
  <c r="D111" i="63"/>
  <c r="D112" i="63"/>
  <c r="D113" i="63"/>
  <c r="D114" i="63"/>
  <c r="D115" i="63"/>
  <c r="D116" i="63"/>
  <c r="D117" i="63"/>
  <c r="D118" i="63"/>
  <c r="D119" i="63"/>
  <c r="J5" i="63"/>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CG15" i="2"/>
  <c r="CH15" i="2"/>
  <c r="CI15" i="2"/>
  <c r="CJ15" i="2"/>
  <c r="CK15" i="2"/>
  <c r="CL15" i="2"/>
  <c r="CM15" i="2"/>
  <c r="H44" i="61"/>
  <c r="F9" i="61"/>
  <c r="I29" i="64"/>
  <c r="I30" i="64"/>
  <c r="I17" i="64"/>
  <c r="I14" i="64"/>
  <c r="J25" i="64"/>
  <c r="I43" i="64"/>
  <c r="I63" i="64"/>
  <c r="I64" i="64"/>
  <c r="I38" i="64"/>
  <c r="J25" i="26"/>
  <c r="J32" i="26"/>
  <c r="H37" i="26"/>
  <c r="H44" i="26"/>
  <c r="F9" i="26"/>
  <c r="I36" i="26"/>
  <c r="I35" i="26"/>
  <c r="I37" i="26"/>
  <c r="I13" i="26"/>
  <c r="I37" i="61"/>
  <c r="I13" i="61"/>
  <c r="J36" i="63"/>
  <c r="J33" i="63"/>
  <c r="G58" i="62"/>
  <c r="F63" i="62"/>
  <c r="F64" i="62"/>
  <c r="F38" i="62"/>
  <c r="F13" i="63"/>
  <c r="I39" i="91"/>
  <c r="E71" i="64"/>
  <c r="E63" i="64"/>
  <c r="E68" i="64"/>
  <c r="E70" i="64"/>
  <c r="E61" i="64"/>
  <c r="E59" i="64"/>
  <c r="E29" i="64"/>
  <c r="K49" i="63"/>
  <c r="K51" i="63"/>
  <c r="K58" i="63"/>
  <c r="K14" i="63"/>
  <c r="K50" i="63"/>
  <c r="K55" i="63"/>
  <c r="K53" i="63"/>
  <c r="K57" i="63"/>
  <c r="K48" i="63"/>
  <c r="K52" i="63"/>
  <c r="K56" i="63"/>
  <c r="K54" i="63"/>
  <c r="K47" i="63"/>
  <c r="I58" i="61"/>
  <c r="I49" i="61"/>
  <c r="I56" i="61"/>
  <c r="I48" i="61"/>
  <c r="I14" i="61"/>
  <c r="I52" i="61"/>
  <c r="I54" i="61"/>
  <c r="I53" i="61"/>
  <c r="I55" i="61"/>
  <c r="I50" i="61"/>
  <c r="I47" i="61"/>
  <c r="I51" i="61"/>
  <c r="N56" i="61"/>
  <c r="N48" i="61"/>
  <c r="N57" i="61"/>
  <c r="N58" i="61"/>
  <c r="N14" i="61"/>
  <c r="N51" i="61"/>
  <c r="N53" i="61"/>
  <c r="N49" i="61"/>
  <c r="N55" i="61"/>
  <c r="N47" i="61"/>
  <c r="N54" i="61"/>
  <c r="N50" i="61"/>
  <c r="N52" i="61"/>
  <c r="I50" i="26"/>
  <c r="I54" i="26"/>
  <c r="I55" i="26"/>
  <c r="I51" i="26"/>
  <c r="I53" i="26"/>
  <c r="I48" i="26"/>
  <c r="I52" i="26"/>
  <c r="I56" i="26"/>
  <c r="I58" i="26"/>
  <c r="I14" i="26"/>
  <c r="I47" i="26"/>
  <c r="I49" i="26"/>
  <c r="M53" i="63"/>
  <c r="M49" i="63"/>
  <c r="M47" i="63"/>
  <c r="M50" i="63"/>
  <c r="M48" i="63"/>
  <c r="M51" i="63"/>
  <c r="M58" i="63"/>
  <c r="M52" i="63"/>
  <c r="M14" i="63"/>
  <c r="M15" i="63"/>
  <c r="M55" i="63"/>
  <c r="M57" i="63"/>
  <c r="M54" i="63"/>
  <c r="M56" i="63"/>
  <c r="L49" i="63"/>
  <c r="L51" i="63"/>
  <c r="L58" i="63"/>
  <c r="L14" i="63"/>
  <c r="L56" i="63"/>
  <c r="L53" i="63"/>
  <c r="L47" i="63"/>
  <c r="L52" i="63"/>
  <c r="L54" i="63"/>
  <c r="L48" i="63"/>
  <c r="L57" i="63"/>
  <c r="L50" i="63"/>
  <c r="L55" i="63"/>
  <c r="O14" i="61"/>
  <c r="O15" i="61"/>
  <c r="O49" i="61"/>
  <c r="O55" i="61"/>
  <c r="O58" i="61"/>
  <c r="O47" i="61"/>
  <c r="O48" i="61"/>
  <c r="O54" i="61"/>
  <c r="O57" i="61"/>
  <c r="O50" i="61"/>
  <c r="O51" i="61"/>
  <c r="O56" i="61"/>
  <c r="O52" i="61"/>
  <c r="O53" i="61"/>
  <c r="Q48" i="61"/>
  <c r="Q47" i="61"/>
  <c r="Q58" i="61"/>
  <c r="Q14" i="61"/>
  <c r="Q55" i="61"/>
  <c r="Q53" i="61"/>
  <c r="Q50" i="61"/>
  <c r="Q52" i="61"/>
  <c r="Q56" i="61"/>
  <c r="Q57" i="61"/>
  <c r="Q54" i="61"/>
  <c r="Q49" i="61"/>
  <c r="Q51" i="61"/>
  <c r="K58" i="94"/>
  <c r="I53" i="90"/>
  <c r="I56" i="95"/>
  <c r="K61" i="103"/>
  <c r="Q56" i="63"/>
  <c r="Q49" i="63"/>
  <c r="Q54" i="63"/>
  <c r="Q52" i="63"/>
  <c r="Q50" i="63"/>
  <c r="Q58" i="63"/>
  <c r="Q48" i="63"/>
  <c r="Q47" i="63"/>
  <c r="Q57" i="63"/>
  <c r="Q14" i="63"/>
  <c r="Q53" i="63"/>
  <c r="Q51" i="63"/>
  <c r="Q55" i="63"/>
  <c r="M25" i="30"/>
  <c r="M67" i="30"/>
  <c r="L72" i="30"/>
  <c r="K55" i="26"/>
  <c r="K57" i="26"/>
  <c r="K53" i="26"/>
  <c r="K54" i="26"/>
  <c r="K56" i="26"/>
  <c r="K58" i="26"/>
  <c r="K14" i="26"/>
  <c r="K50" i="26"/>
  <c r="K52" i="26"/>
  <c r="K48" i="26"/>
  <c r="K49" i="26"/>
  <c r="K51" i="26"/>
  <c r="K47" i="26"/>
  <c r="N67" i="64"/>
  <c r="M72" i="64"/>
  <c r="M73" i="64"/>
  <c r="M39" i="64"/>
  <c r="Y5" i="64"/>
  <c r="F17" i="63"/>
  <c r="F37" i="63"/>
  <c r="F14" i="63"/>
  <c r="F15" i="63"/>
  <c r="J70" i="63"/>
  <c r="J69" i="63"/>
  <c r="K5" i="63"/>
  <c r="I10" i="30"/>
  <c r="J7" i="30"/>
  <c r="J48" i="61"/>
  <c r="J55" i="61"/>
  <c r="J47" i="61"/>
  <c r="J49" i="61"/>
  <c r="J54" i="61"/>
  <c r="J53" i="61"/>
  <c r="J50" i="61"/>
  <c r="J56" i="61"/>
  <c r="J52" i="61"/>
  <c r="J57" i="61"/>
  <c r="J51" i="61"/>
  <c r="J58" i="61"/>
  <c r="J14" i="61"/>
  <c r="K57" i="79"/>
  <c r="H84" i="84"/>
  <c r="E19" i="99"/>
  <c r="H55" i="84"/>
  <c r="F51" i="62"/>
  <c r="H48" i="84"/>
  <c r="F17" i="26"/>
  <c r="L36" i="26"/>
  <c r="L34" i="26"/>
  <c r="L35" i="26"/>
  <c r="L37" i="26"/>
  <c r="L33" i="26"/>
  <c r="O58" i="64"/>
  <c r="N63" i="64"/>
  <c r="N64" i="64"/>
  <c r="N38" i="64"/>
  <c r="K67" i="62"/>
  <c r="J72" i="62"/>
  <c r="J73" i="62"/>
  <c r="J39" i="62"/>
  <c r="R25" i="61"/>
  <c r="R41" i="61"/>
  <c r="R32" i="61"/>
  <c r="S7" i="61"/>
  <c r="R39" i="61"/>
  <c r="P13" i="63"/>
  <c r="T36" i="63"/>
  <c r="T34" i="63"/>
  <c r="T35" i="63"/>
  <c r="T33" i="63"/>
  <c r="T37" i="63"/>
  <c r="I55" i="78"/>
  <c r="I56" i="79"/>
  <c r="I61" i="103"/>
  <c r="I58" i="94"/>
  <c r="R7" i="62"/>
  <c r="Q10" i="62"/>
  <c r="K34" i="61"/>
  <c r="K35" i="61"/>
  <c r="K33" i="61"/>
  <c r="K37" i="61"/>
  <c r="K13" i="61"/>
  <c r="K36" i="61"/>
  <c r="K57" i="95"/>
  <c r="I52" i="95"/>
  <c r="I38" i="95"/>
  <c r="I53" i="95"/>
  <c r="I47" i="63"/>
  <c r="I48" i="63"/>
  <c r="I51" i="63"/>
  <c r="I54" i="63"/>
  <c r="I58" i="63"/>
  <c r="I14" i="63"/>
  <c r="I55" i="63"/>
  <c r="I50" i="63"/>
  <c r="I53" i="63"/>
  <c r="I49" i="63"/>
  <c r="I56" i="63"/>
  <c r="I52" i="63"/>
  <c r="O35" i="63"/>
  <c r="O36" i="63"/>
  <c r="O34" i="63"/>
  <c r="O33" i="63"/>
  <c r="O37" i="63"/>
  <c r="O13" i="63"/>
  <c r="J70" i="61"/>
  <c r="J69" i="61"/>
  <c r="K5" i="61"/>
  <c r="H23" i="83"/>
  <c r="H55" i="83"/>
  <c r="I38" i="79"/>
  <c r="H23" i="81"/>
  <c r="H22" i="81"/>
  <c r="H25" i="81"/>
  <c r="I39" i="94"/>
  <c r="J19" i="83"/>
  <c r="F31" i="78"/>
  <c r="H24" i="81"/>
  <c r="I39" i="103"/>
  <c r="P5" i="2"/>
  <c r="L28" i="26"/>
  <c r="L29" i="26"/>
  <c r="L26" i="26"/>
  <c r="L27" i="26"/>
  <c r="L30" i="26"/>
  <c r="L13" i="26"/>
  <c r="R56" i="63"/>
  <c r="R54" i="63"/>
  <c r="R50" i="63"/>
  <c r="R49" i="63"/>
  <c r="R47" i="63"/>
  <c r="R52" i="63"/>
  <c r="R55" i="63"/>
  <c r="R53" i="63"/>
  <c r="R48" i="63"/>
  <c r="R58" i="63"/>
  <c r="R14" i="63"/>
  <c r="R51" i="63"/>
  <c r="R57" i="63"/>
  <c r="J29" i="62"/>
  <c r="J30" i="62"/>
  <c r="J17" i="62"/>
  <c r="J14" i="62"/>
  <c r="K26" i="62"/>
  <c r="L43" i="62"/>
  <c r="Q25" i="62"/>
  <c r="T26" i="63"/>
  <c r="T30" i="63"/>
  <c r="T13" i="63"/>
  <c r="T29" i="63"/>
  <c r="T27" i="63"/>
  <c r="T28" i="63"/>
  <c r="S56" i="63"/>
  <c r="S53" i="63"/>
  <c r="S48" i="63"/>
  <c r="S54" i="63"/>
  <c r="S57" i="63"/>
  <c r="S14" i="63"/>
  <c r="S52" i="63"/>
  <c r="S50" i="63"/>
  <c r="S58" i="63"/>
  <c r="S51" i="63"/>
  <c r="S55" i="63"/>
  <c r="S47" i="63"/>
  <c r="S49" i="63"/>
  <c r="AW5" i="62"/>
  <c r="G63" i="62"/>
  <c r="G64" i="62"/>
  <c r="G38" i="62"/>
  <c r="H58" i="62"/>
  <c r="J34" i="26"/>
  <c r="J36" i="26"/>
  <c r="J33" i="26"/>
  <c r="J35" i="26"/>
  <c r="J37" i="26"/>
  <c r="J43" i="64"/>
  <c r="K54" i="94"/>
  <c r="K43" i="94"/>
  <c r="K55" i="94"/>
  <c r="H49" i="30"/>
  <c r="M52" i="61"/>
  <c r="M57" i="61"/>
  <c r="M56" i="61"/>
  <c r="M55" i="61"/>
  <c r="M51" i="61"/>
  <c r="M54" i="61"/>
  <c r="M53" i="61"/>
  <c r="M58" i="61"/>
  <c r="M48" i="61"/>
  <c r="M50" i="61"/>
  <c r="M49" i="61"/>
  <c r="M47" i="61"/>
  <c r="M14" i="61"/>
  <c r="M25" i="26"/>
  <c r="N7" i="26"/>
  <c r="M39" i="26"/>
  <c r="M32" i="26"/>
  <c r="M41" i="26"/>
  <c r="I40" i="91"/>
  <c r="J37" i="63"/>
  <c r="J13" i="63"/>
  <c r="J29" i="26"/>
  <c r="J27" i="26"/>
  <c r="J26" i="26"/>
  <c r="J28" i="26"/>
  <c r="J30" i="26"/>
  <c r="J13" i="26"/>
  <c r="K25" i="64"/>
  <c r="J29" i="64"/>
  <c r="J30" i="64"/>
  <c r="J17" i="64"/>
  <c r="J14" i="64"/>
  <c r="P7" i="64"/>
  <c r="O10" i="64"/>
  <c r="J5" i="30"/>
  <c r="I73" i="30"/>
  <c r="I39" i="30"/>
  <c r="M62" i="103"/>
  <c r="L71" i="26"/>
  <c r="M5" i="26"/>
  <c r="L70" i="26"/>
  <c r="L72" i="26"/>
  <c r="G41" i="89"/>
  <c r="G19" i="89"/>
  <c r="E19" i="98"/>
  <c r="G26" i="89"/>
  <c r="F51" i="64"/>
  <c r="I38" i="90"/>
  <c r="H68" i="82"/>
  <c r="H71" i="82"/>
  <c r="I50" i="95"/>
  <c r="K52" i="94"/>
  <c r="F55" i="82"/>
  <c r="I25" i="87"/>
  <c r="I28" i="87"/>
  <c r="I37" i="87"/>
  <c r="I42" i="87"/>
  <c r="K43" i="103"/>
  <c r="K53" i="103"/>
  <c r="H62" i="82"/>
  <c r="H65" i="82"/>
  <c r="H34" i="82"/>
  <c r="K57" i="103"/>
  <c r="K58" i="103"/>
  <c r="K55" i="103"/>
  <c r="L13" i="61"/>
  <c r="P56" i="61"/>
  <c r="P50" i="61"/>
  <c r="P52" i="61"/>
  <c r="P58" i="61"/>
  <c r="P54" i="61"/>
  <c r="P49" i="61"/>
  <c r="P57" i="61"/>
  <c r="P55" i="61"/>
  <c r="P53" i="61"/>
  <c r="P48" i="61"/>
  <c r="P51" i="61"/>
  <c r="P47" i="61"/>
  <c r="P14" i="61"/>
  <c r="N13" i="63"/>
  <c r="U39" i="63"/>
  <c r="U43" i="63"/>
  <c r="U41" i="63"/>
  <c r="U32" i="63"/>
  <c r="U25" i="63"/>
  <c r="V7" i="63"/>
  <c r="I28" i="30"/>
  <c r="H29" i="30"/>
  <c r="H30" i="30"/>
  <c r="H17" i="30"/>
  <c r="H14" i="30"/>
  <c r="L55" i="26"/>
  <c r="L51" i="26"/>
  <c r="L58" i="26"/>
  <c r="L57" i="26"/>
  <c r="L14" i="26"/>
  <c r="L53" i="26"/>
  <c r="L47" i="26"/>
  <c r="L56" i="26"/>
  <c r="L52" i="26"/>
  <c r="L49" i="26"/>
  <c r="L54" i="26"/>
  <c r="L50" i="26"/>
  <c r="L48" i="26"/>
  <c r="K56" i="61"/>
  <c r="K53" i="61"/>
  <c r="K52" i="61"/>
  <c r="K51" i="61"/>
  <c r="K54" i="61"/>
  <c r="K58" i="61"/>
  <c r="K14" i="61"/>
  <c r="K50" i="61"/>
  <c r="K48" i="61"/>
  <c r="K49" i="61"/>
  <c r="K57" i="61"/>
  <c r="K47" i="61"/>
  <c r="K55" i="61"/>
  <c r="L15" i="63"/>
  <c r="L17" i="63"/>
  <c r="M15" i="61"/>
  <c r="M17" i="61"/>
  <c r="R15" i="63"/>
  <c r="R17" i="63"/>
  <c r="O47" i="63"/>
  <c r="O56" i="63"/>
  <c r="O48" i="63"/>
  <c r="O55" i="63"/>
  <c r="O51" i="63"/>
  <c r="O49" i="63"/>
  <c r="O58" i="63"/>
  <c r="O50" i="63"/>
  <c r="O14" i="63"/>
  <c r="O53" i="63"/>
  <c r="O57" i="63"/>
  <c r="O54" i="63"/>
  <c r="O52" i="63"/>
  <c r="I15" i="26"/>
  <c r="I17" i="26"/>
  <c r="I18" i="26"/>
  <c r="I15" i="61"/>
  <c r="I17" i="61"/>
  <c r="I18" i="61"/>
  <c r="P15" i="61"/>
  <c r="P17" i="61"/>
  <c r="I15" i="63"/>
  <c r="I17" i="63"/>
  <c r="I18" i="63"/>
  <c r="J51" i="26"/>
  <c r="J53" i="26"/>
  <c r="J52" i="26"/>
  <c r="J49" i="26"/>
  <c r="J55" i="26"/>
  <c r="J47" i="26"/>
  <c r="J56" i="26"/>
  <c r="J54" i="26"/>
  <c r="J14" i="26"/>
  <c r="J15" i="26"/>
  <c r="J50" i="26"/>
  <c r="J57" i="26"/>
  <c r="J58" i="26"/>
  <c r="J48" i="26"/>
  <c r="S15" i="63"/>
  <c r="S17" i="63"/>
  <c r="T52" i="63"/>
  <c r="T47" i="63"/>
  <c r="T50" i="63"/>
  <c r="T51" i="63"/>
  <c r="T55" i="63"/>
  <c r="T57" i="63"/>
  <c r="T58" i="63"/>
  <c r="T56" i="63"/>
  <c r="T14" i="63"/>
  <c r="T49" i="63"/>
  <c r="T54" i="63"/>
  <c r="T53" i="63"/>
  <c r="T48" i="63"/>
  <c r="Q15" i="61"/>
  <c r="Q17" i="61"/>
  <c r="N15" i="61"/>
  <c r="N17" i="61"/>
  <c r="K15" i="63"/>
  <c r="K17" i="63"/>
  <c r="J15" i="61"/>
  <c r="J17" i="61"/>
  <c r="K15" i="26"/>
  <c r="K17" i="26"/>
  <c r="Q15" i="63"/>
  <c r="Q17" i="63"/>
  <c r="W7" i="63"/>
  <c r="V32" i="63"/>
  <c r="V41" i="63"/>
  <c r="V25" i="63"/>
  <c r="V39" i="63"/>
  <c r="J48" i="63"/>
  <c r="J53" i="63"/>
  <c r="J50" i="63"/>
  <c r="J55" i="63"/>
  <c r="J58" i="63"/>
  <c r="J52" i="63"/>
  <c r="J49" i="63"/>
  <c r="J57" i="63"/>
  <c r="J14" i="63"/>
  <c r="J54" i="63"/>
  <c r="J47" i="63"/>
  <c r="J56" i="63"/>
  <c r="J51" i="63"/>
  <c r="P56" i="63"/>
  <c r="P52" i="63"/>
  <c r="P58" i="63"/>
  <c r="P54" i="63"/>
  <c r="P47" i="63"/>
  <c r="P55" i="63"/>
  <c r="P57" i="63"/>
  <c r="P14" i="63"/>
  <c r="P50" i="63"/>
  <c r="P48" i="63"/>
  <c r="P51" i="63"/>
  <c r="P49" i="63"/>
  <c r="P53" i="63"/>
  <c r="K71" i="63"/>
  <c r="L5" i="63"/>
  <c r="K70" i="63"/>
  <c r="K69" i="63"/>
  <c r="Z5" i="64"/>
  <c r="H74" i="82"/>
  <c r="H77" i="82"/>
  <c r="H76" i="82"/>
  <c r="H83" i="82"/>
  <c r="H88" i="82"/>
  <c r="H78" i="82"/>
  <c r="H75" i="82"/>
  <c r="G51" i="64"/>
  <c r="U33" i="63"/>
  <c r="U34" i="63"/>
  <c r="U36" i="63"/>
  <c r="U35" i="63"/>
  <c r="U37" i="63"/>
  <c r="N56" i="63"/>
  <c r="N51" i="63"/>
  <c r="N50" i="63"/>
  <c r="N47" i="63"/>
  <c r="N49" i="63"/>
  <c r="N48" i="63"/>
  <c r="N57" i="63"/>
  <c r="N54" i="63"/>
  <c r="N52" i="63"/>
  <c r="N53" i="63"/>
  <c r="N55" i="63"/>
  <c r="N58" i="63"/>
  <c r="N14" i="63"/>
  <c r="L69" i="26"/>
  <c r="L25" i="64"/>
  <c r="K29" i="64"/>
  <c r="K30" i="64"/>
  <c r="K17" i="64"/>
  <c r="K14" i="64"/>
  <c r="O7" i="26"/>
  <c r="N41" i="26"/>
  <c r="N25" i="26"/>
  <c r="N39" i="26"/>
  <c r="N32" i="26"/>
  <c r="I49" i="30"/>
  <c r="R25" i="62"/>
  <c r="H32" i="81"/>
  <c r="H31" i="81"/>
  <c r="H36" i="81"/>
  <c r="H56" i="83"/>
  <c r="H25" i="83"/>
  <c r="H26" i="83"/>
  <c r="H24" i="83"/>
  <c r="I59" i="94"/>
  <c r="S32" i="61"/>
  <c r="S39" i="61"/>
  <c r="T7" i="61"/>
  <c r="S25" i="61"/>
  <c r="S41" i="61"/>
  <c r="F47" i="62"/>
  <c r="F49" i="62"/>
  <c r="H83" i="84"/>
  <c r="H88" i="84"/>
  <c r="H23" i="88"/>
  <c r="J10" i="30"/>
  <c r="K7" i="30"/>
  <c r="O67" i="64"/>
  <c r="N72" i="64"/>
  <c r="N73" i="64"/>
  <c r="N39" i="64"/>
  <c r="N67" i="30"/>
  <c r="M72" i="30"/>
  <c r="I61" i="95"/>
  <c r="I57" i="95"/>
  <c r="O17" i="61"/>
  <c r="P10" i="64"/>
  <c r="Q7" i="64"/>
  <c r="M36" i="26"/>
  <c r="M35" i="26"/>
  <c r="M37" i="26"/>
  <c r="M34" i="26"/>
  <c r="M33" i="26"/>
  <c r="K63" i="94"/>
  <c r="K59" i="94"/>
  <c r="J28" i="30"/>
  <c r="I29" i="30"/>
  <c r="I30" i="30"/>
  <c r="I17" i="30"/>
  <c r="I14" i="30"/>
  <c r="H80" i="82"/>
  <c r="H85" i="82"/>
  <c r="G40" i="89"/>
  <c r="G45" i="89"/>
  <c r="F47" i="64"/>
  <c r="F49" i="64"/>
  <c r="M70" i="26"/>
  <c r="N5" i="26"/>
  <c r="M72" i="26"/>
  <c r="M73" i="26"/>
  <c r="M71" i="26"/>
  <c r="M27" i="26"/>
  <c r="M29" i="26"/>
  <c r="M28" i="26"/>
  <c r="M26" i="26"/>
  <c r="M30" i="26"/>
  <c r="M13" i="26"/>
  <c r="K43" i="64"/>
  <c r="Q5" i="2"/>
  <c r="L5" i="61"/>
  <c r="K71" i="61"/>
  <c r="K70" i="61"/>
  <c r="K69" i="61"/>
  <c r="I48" i="95"/>
  <c r="I62" i="103"/>
  <c r="R33" i="61"/>
  <c r="R37" i="61"/>
  <c r="R35" i="61"/>
  <c r="R34" i="61"/>
  <c r="R36" i="61"/>
  <c r="K72" i="62"/>
  <c r="K73" i="62"/>
  <c r="K39" i="62"/>
  <c r="L67" i="62"/>
  <c r="G51" i="62"/>
  <c r="I54" i="90"/>
  <c r="I58" i="90"/>
  <c r="H37" i="82"/>
  <c r="H39" i="82"/>
  <c r="H42" i="82"/>
  <c r="H47" i="82"/>
  <c r="I45" i="90"/>
  <c r="I47" i="90"/>
  <c r="I50" i="90"/>
  <c r="M43" i="62"/>
  <c r="I57" i="79"/>
  <c r="F19" i="26"/>
  <c r="F18" i="26"/>
  <c r="M17" i="63"/>
  <c r="U26" i="63"/>
  <c r="U30" i="63"/>
  <c r="U29" i="63"/>
  <c r="U28" i="63"/>
  <c r="U27" i="63"/>
  <c r="L58" i="61"/>
  <c r="L14" i="61"/>
  <c r="L50" i="61"/>
  <c r="L51" i="61"/>
  <c r="L55" i="61"/>
  <c r="L48" i="61"/>
  <c r="L52" i="61"/>
  <c r="L54" i="61"/>
  <c r="L47" i="61"/>
  <c r="L56" i="61"/>
  <c r="L57" i="61"/>
  <c r="L53" i="61"/>
  <c r="L49" i="61"/>
  <c r="K5" i="30"/>
  <c r="J73" i="30"/>
  <c r="J39" i="30"/>
  <c r="M43" i="26"/>
  <c r="K50" i="94"/>
  <c r="I58" i="62"/>
  <c r="H63" i="62"/>
  <c r="H64" i="62"/>
  <c r="H38" i="62"/>
  <c r="AX5" i="62"/>
  <c r="L26" i="62"/>
  <c r="K29" i="62"/>
  <c r="K30" i="62"/>
  <c r="K17" i="62"/>
  <c r="K14" i="62"/>
  <c r="F58" i="30"/>
  <c r="H59" i="83"/>
  <c r="S7" i="62"/>
  <c r="R10" i="62"/>
  <c r="I56" i="78"/>
  <c r="R43" i="61"/>
  <c r="R26" i="61"/>
  <c r="R28" i="61"/>
  <c r="R27" i="61"/>
  <c r="R30" i="61"/>
  <c r="R13" i="61"/>
  <c r="R29" i="61"/>
  <c r="O63" i="64"/>
  <c r="O64" i="64"/>
  <c r="O38" i="64"/>
  <c r="P58" i="64"/>
  <c r="F18" i="63"/>
  <c r="F19" i="63"/>
  <c r="N25" i="30"/>
  <c r="K66" i="103"/>
  <c r="K62" i="103"/>
  <c r="H43" i="81"/>
  <c r="H44" i="81"/>
  <c r="J15" i="63"/>
  <c r="J17" i="63"/>
  <c r="O15" i="63"/>
  <c r="O17" i="63"/>
  <c r="K15" i="61"/>
  <c r="K17" i="61"/>
  <c r="F63" i="63"/>
  <c r="F64" i="63"/>
  <c r="F65" i="63"/>
  <c r="F66" i="63"/>
  <c r="I70" i="63"/>
  <c r="I69" i="63"/>
  <c r="L15" i="26"/>
  <c r="L17" i="26"/>
  <c r="N15" i="63"/>
  <c r="N17" i="63"/>
  <c r="R47" i="61"/>
  <c r="R48" i="61"/>
  <c r="R53" i="61"/>
  <c r="R55" i="61"/>
  <c r="R57" i="61"/>
  <c r="R49" i="61"/>
  <c r="R50" i="61"/>
  <c r="R56" i="61"/>
  <c r="R51" i="61"/>
  <c r="R54" i="61"/>
  <c r="R58" i="61"/>
  <c r="R14" i="61"/>
  <c r="R52" i="61"/>
  <c r="L15" i="61"/>
  <c r="L17" i="61"/>
  <c r="U13" i="63"/>
  <c r="M58" i="26"/>
  <c r="M56" i="26"/>
  <c r="M47" i="26"/>
  <c r="M49" i="26"/>
  <c r="M53" i="26"/>
  <c r="M55" i="26"/>
  <c r="M57" i="26"/>
  <c r="M52" i="26"/>
  <c r="M51" i="26"/>
  <c r="M48" i="26"/>
  <c r="M50" i="26"/>
  <c r="M14" i="26"/>
  <c r="M15" i="26"/>
  <c r="M54" i="26"/>
  <c r="P15" i="63"/>
  <c r="P17" i="63"/>
  <c r="T15" i="63"/>
  <c r="T17" i="63"/>
  <c r="P63" i="64"/>
  <c r="P64" i="64"/>
  <c r="P38" i="64"/>
  <c r="Q58" i="64"/>
  <c r="J58" i="62"/>
  <c r="I63" i="62"/>
  <c r="I64" i="62"/>
  <c r="I38" i="62"/>
  <c r="N71" i="26"/>
  <c r="N70" i="26"/>
  <c r="O5" i="26"/>
  <c r="N73" i="26"/>
  <c r="N72" i="26"/>
  <c r="N74" i="26"/>
  <c r="O18" i="61"/>
  <c r="O19" i="61"/>
  <c r="N72" i="30"/>
  <c r="O67" i="30"/>
  <c r="S34" i="61"/>
  <c r="S35" i="61"/>
  <c r="S37" i="61"/>
  <c r="S36" i="61"/>
  <c r="S33" i="61"/>
  <c r="V26" i="63"/>
  <c r="V29" i="63"/>
  <c r="V27" i="63"/>
  <c r="V30" i="63"/>
  <c r="V13" i="63"/>
  <c r="V28" i="63"/>
  <c r="J19" i="61"/>
  <c r="J9" i="61"/>
  <c r="J18" i="61"/>
  <c r="K18" i="63"/>
  <c r="K19" i="63"/>
  <c r="K9" i="63"/>
  <c r="G58" i="30"/>
  <c r="F63" i="30"/>
  <c r="F64" i="30"/>
  <c r="F38" i="30"/>
  <c r="L5" i="30"/>
  <c r="K73" i="30"/>
  <c r="K39" i="30"/>
  <c r="H51" i="62"/>
  <c r="R5" i="2"/>
  <c r="K73" i="103"/>
  <c r="K67" i="103"/>
  <c r="AY5" i="62"/>
  <c r="M18" i="63"/>
  <c r="M19" i="63"/>
  <c r="I65" i="90"/>
  <c r="I59" i="90"/>
  <c r="G49" i="64"/>
  <c r="K28" i="30"/>
  <c r="J29" i="30"/>
  <c r="J30" i="30"/>
  <c r="J17" i="30"/>
  <c r="J14" i="30"/>
  <c r="R7" i="64"/>
  <c r="Q10" i="64"/>
  <c r="I68" i="95"/>
  <c r="I62" i="95"/>
  <c r="P67" i="64"/>
  <c r="O72" i="64"/>
  <c r="O73" i="64"/>
  <c r="O39" i="64"/>
  <c r="U7" i="61"/>
  <c r="T41" i="61"/>
  <c r="T32" i="61"/>
  <c r="T39" i="61"/>
  <c r="T43" i="61"/>
  <c r="T25" i="61"/>
  <c r="S25" i="62"/>
  <c r="N43" i="26"/>
  <c r="V34" i="63"/>
  <c r="V35" i="63"/>
  <c r="V33" i="63"/>
  <c r="V36" i="63"/>
  <c r="V37" i="63"/>
  <c r="K18" i="26"/>
  <c r="K19" i="26"/>
  <c r="K9" i="26"/>
  <c r="N18" i="61"/>
  <c r="N19" i="61"/>
  <c r="J17" i="26"/>
  <c r="I51" i="94"/>
  <c r="I54" i="103"/>
  <c r="I48" i="78"/>
  <c r="I49" i="79"/>
  <c r="F64" i="26"/>
  <c r="F65" i="26"/>
  <c r="F66" i="26"/>
  <c r="I70" i="26"/>
  <c r="I69" i="26"/>
  <c r="F63" i="26"/>
  <c r="K70" i="94"/>
  <c r="K64" i="94"/>
  <c r="H93" i="82"/>
  <c r="Q19" i="63"/>
  <c r="Q18" i="63"/>
  <c r="Q18" i="61"/>
  <c r="Q19" i="61"/>
  <c r="O25" i="30"/>
  <c r="S10" i="62"/>
  <c r="T7" i="62"/>
  <c r="L29" i="62"/>
  <c r="L30" i="62"/>
  <c r="L17" i="62"/>
  <c r="L14" i="62"/>
  <c r="M26" i="62"/>
  <c r="N43" i="62"/>
  <c r="L72" i="62"/>
  <c r="L73" i="62"/>
  <c r="L39" i="62"/>
  <c r="M67" i="62"/>
  <c r="L70" i="61"/>
  <c r="L72" i="61"/>
  <c r="L71" i="61"/>
  <c r="M5" i="61"/>
  <c r="L43" i="64"/>
  <c r="K49" i="79"/>
  <c r="M54" i="103"/>
  <c r="K49" i="95"/>
  <c r="I41" i="91"/>
  <c r="L7" i="30"/>
  <c r="K10" i="30"/>
  <c r="G49" i="62"/>
  <c r="S43" i="61"/>
  <c r="F43" i="30"/>
  <c r="H22" i="86"/>
  <c r="N27" i="26"/>
  <c r="N26" i="26"/>
  <c r="N30" i="26"/>
  <c r="N13" i="26"/>
  <c r="N29" i="26"/>
  <c r="N28" i="26"/>
  <c r="L29" i="64"/>
  <c r="L30" i="64"/>
  <c r="L17" i="64"/>
  <c r="L14" i="64"/>
  <c r="M25" i="64"/>
  <c r="AA5" i="64"/>
  <c r="V43" i="63"/>
  <c r="W25" i="63"/>
  <c r="W39" i="63"/>
  <c r="W43" i="63"/>
  <c r="X7" i="63"/>
  <c r="W32" i="63"/>
  <c r="W41" i="63"/>
  <c r="P18" i="61"/>
  <c r="P19" i="61"/>
  <c r="R18" i="63"/>
  <c r="R19" i="63"/>
  <c r="L19" i="63"/>
  <c r="L9" i="63"/>
  <c r="L18" i="63"/>
  <c r="J49" i="30"/>
  <c r="M69" i="26"/>
  <c r="K79" i="103"/>
  <c r="K76" i="94"/>
  <c r="I75" i="95"/>
  <c r="K80" i="103"/>
  <c r="I71" i="90"/>
  <c r="I74" i="95"/>
  <c r="I72" i="90"/>
  <c r="K77" i="94"/>
  <c r="S26" i="61"/>
  <c r="S27" i="61"/>
  <c r="S29" i="61"/>
  <c r="S28" i="61"/>
  <c r="S30" i="61"/>
  <c r="S13" i="61"/>
  <c r="N34" i="26"/>
  <c r="N33" i="26"/>
  <c r="N37" i="26"/>
  <c r="N36" i="26"/>
  <c r="N35" i="26"/>
  <c r="O39" i="26"/>
  <c r="O41" i="26"/>
  <c r="P7" i="26"/>
  <c r="O32" i="26"/>
  <c r="O25" i="26"/>
  <c r="H51" i="64"/>
  <c r="L70" i="63"/>
  <c r="M5" i="63"/>
  <c r="L72" i="63"/>
  <c r="L71" i="63"/>
  <c r="S18" i="63"/>
  <c r="S19" i="63"/>
  <c r="M19" i="61"/>
  <c r="M18" i="61"/>
  <c r="N63" i="61"/>
  <c r="N64" i="61"/>
  <c r="N65" i="61"/>
  <c r="N66" i="61"/>
  <c r="O76" i="61"/>
  <c r="O63" i="61"/>
  <c r="R15" i="61"/>
  <c r="R17" i="61"/>
  <c r="P63" i="61"/>
  <c r="N57" i="26"/>
  <c r="N52" i="26"/>
  <c r="N50" i="26"/>
  <c r="N58" i="26"/>
  <c r="N54" i="26"/>
  <c r="N53" i="26"/>
  <c r="N56" i="26"/>
  <c r="N47" i="26"/>
  <c r="N48" i="26"/>
  <c r="N49" i="26"/>
  <c r="N14" i="26"/>
  <c r="N51" i="26"/>
  <c r="N55" i="26"/>
  <c r="Q63" i="61"/>
  <c r="V56" i="63"/>
  <c r="V54" i="63"/>
  <c r="V58" i="63"/>
  <c r="V14" i="63"/>
  <c r="V50" i="63"/>
  <c r="V47" i="63"/>
  <c r="V55" i="63"/>
  <c r="V53" i="63"/>
  <c r="V52" i="63"/>
  <c r="V51" i="63"/>
  <c r="V48" i="63"/>
  <c r="V57" i="63"/>
  <c r="V49" i="63"/>
  <c r="S52" i="61"/>
  <c r="S58" i="61"/>
  <c r="S57" i="61"/>
  <c r="S56" i="61"/>
  <c r="S49" i="61"/>
  <c r="S50" i="61"/>
  <c r="S54" i="61"/>
  <c r="S53" i="61"/>
  <c r="S55" i="61"/>
  <c r="S51" i="61"/>
  <c r="S47" i="61"/>
  <c r="S14" i="61"/>
  <c r="S48" i="61"/>
  <c r="R63" i="63"/>
  <c r="X41" i="63"/>
  <c r="X25" i="63"/>
  <c r="X32" i="63"/>
  <c r="Y7" i="63"/>
  <c r="X39" i="63"/>
  <c r="X43" i="63"/>
  <c r="G43" i="30"/>
  <c r="K52" i="95"/>
  <c r="K53" i="95"/>
  <c r="K50" i="95"/>
  <c r="Q63" i="63"/>
  <c r="I55" i="103"/>
  <c r="I57" i="103"/>
  <c r="I58" i="103"/>
  <c r="S5" i="2"/>
  <c r="H58" i="30"/>
  <c r="G63" i="30"/>
  <c r="G64" i="30"/>
  <c r="G38" i="30"/>
  <c r="S63" i="63"/>
  <c r="M72" i="63"/>
  <c r="M73" i="63"/>
  <c r="N5" i="63"/>
  <c r="M70" i="63"/>
  <c r="M69" i="63"/>
  <c r="M71" i="63"/>
  <c r="O43" i="26"/>
  <c r="L10" i="30"/>
  <c r="M7" i="30"/>
  <c r="L69" i="63"/>
  <c r="O34" i="26"/>
  <c r="O37" i="26"/>
  <c r="O35" i="26"/>
  <c r="O33" i="26"/>
  <c r="O36" i="26"/>
  <c r="K49" i="30"/>
  <c r="W26" i="63"/>
  <c r="W29" i="63"/>
  <c r="W30" i="63"/>
  <c r="W27" i="63"/>
  <c r="W28" i="63"/>
  <c r="AB5" i="64"/>
  <c r="H49" i="62"/>
  <c r="K52" i="79"/>
  <c r="K53" i="79"/>
  <c r="K50" i="79"/>
  <c r="L69" i="61"/>
  <c r="I50" i="79"/>
  <c r="I52" i="79"/>
  <c r="I53" i="79"/>
  <c r="J18" i="26"/>
  <c r="J19" i="26"/>
  <c r="J9" i="26"/>
  <c r="T25" i="62"/>
  <c r="O70" i="26"/>
  <c r="O73" i="26"/>
  <c r="O72" i="26"/>
  <c r="P5" i="26"/>
  <c r="O74" i="26"/>
  <c r="O71" i="26"/>
  <c r="O75" i="26"/>
  <c r="K58" i="62"/>
  <c r="J63" i="62"/>
  <c r="J64" i="62"/>
  <c r="J38" i="62"/>
  <c r="L18" i="61"/>
  <c r="L19" i="61"/>
  <c r="L9" i="61"/>
  <c r="M43" i="64"/>
  <c r="P25" i="30"/>
  <c r="H49" i="64"/>
  <c r="M63" i="63"/>
  <c r="M64" i="63"/>
  <c r="M65" i="63"/>
  <c r="M66" i="63"/>
  <c r="N75" i="63"/>
  <c r="M9" i="63"/>
  <c r="M5" i="30"/>
  <c r="L73" i="30"/>
  <c r="L39" i="30"/>
  <c r="I51" i="64"/>
  <c r="P39" i="26"/>
  <c r="P41" i="26"/>
  <c r="P32" i="26"/>
  <c r="Q7" i="26"/>
  <c r="P25" i="26"/>
  <c r="W33" i="63"/>
  <c r="W37" i="63"/>
  <c r="W35" i="63"/>
  <c r="W36" i="63"/>
  <c r="W34" i="63"/>
  <c r="N25" i="64"/>
  <c r="M29" i="64"/>
  <c r="M30" i="64"/>
  <c r="M17" i="64"/>
  <c r="M14" i="64"/>
  <c r="I79" i="103"/>
  <c r="I75" i="79"/>
  <c r="I80" i="103"/>
  <c r="I74" i="79"/>
  <c r="I73" i="78"/>
  <c r="I77" i="94"/>
  <c r="I76" i="94"/>
  <c r="I74" i="78"/>
  <c r="I42" i="91"/>
  <c r="I44" i="91"/>
  <c r="I45" i="91"/>
  <c r="N5" i="61"/>
  <c r="M73" i="61"/>
  <c r="M72" i="61"/>
  <c r="M70" i="61"/>
  <c r="M71" i="61"/>
  <c r="M72" i="62"/>
  <c r="M73" i="62"/>
  <c r="M39" i="62"/>
  <c r="N67" i="62"/>
  <c r="N26" i="62"/>
  <c r="M29" i="62"/>
  <c r="M30" i="62"/>
  <c r="M17" i="62"/>
  <c r="M14" i="62"/>
  <c r="I49" i="78"/>
  <c r="I51" i="78"/>
  <c r="I52" i="78"/>
  <c r="T27" i="61"/>
  <c r="T29" i="61"/>
  <c r="T28" i="61"/>
  <c r="T26" i="61"/>
  <c r="T30" i="61"/>
  <c r="T13" i="61"/>
  <c r="U39" i="61"/>
  <c r="U41" i="61"/>
  <c r="V7" i="61"/>
  <c r="U32" i="61"/>
  <c r="U25" i="61"/>
  <c r="L28" i="30"/>
  <c r="K29" i="30"/>
  <c r="K30" i="30"/>
  <c r="K17" i="30"/>
  <c r="K14" i="30"/>
  <c r="P67" i="30"/>
  <c r="O72" i="30"/>
  <c r="R58" i="64"/>
  <c r="Q63" i="64"/>
  <c r="Q64" i="64"/>
  <c r="Q38" i="64"/>
  <c r="P19" i="63"/>
  <c r="P18" i="63"/>
  <c r="N18" i="63"/>
  <c r="N19" i="63"/>
  <c r="O18" i="63"/>
  <c r="O19" i="63"/>
  <c r="H46" i="81"/>
  <c r="M63" i="61"/>
  <c r="M64" i="61"/>
  <c r="M65" i="61"/>
  <c r="M66" i="61"/>
  <c r="N75" i="61"/>
  <c r="M9" i="61"/>
  <c r="O29" i="26"/>
  <c r="O28" i="26"/>
  <c r="O27" i="26"/>
  <c r="O26" i="26"/>
  <c r="O30" i="26"/>
  <c r="O13" i="26"/>
  <c r="M55" i="103"/>
  <c r="M57" i="103"/>
  <c r="M58" i="103"/>
  <c r="O43" i="62"/>
  <c r="U7" i="62"/>
  <c r="T10" i="62"/>
  <c r="I52" i="94"/>
  <c r="I54" i="94"/>
  <c r="I55" i="94"/>
  <c r="T36" i="61"/>
  <c r="T35" i="61"/>
  <c r="T34" i="61"/>
  <c r="T33" i="61"/>
  <c r="T37" i="61"/>
  <c r="Q67" i="64"/>
  <c r="P72" i="64"/>
  <c r="P73" i="64"/>
  <c r="P39" i="64"/>
  <c r="S7" i="64"/>
  <c r="R10" i="64"/>
  <c r="AZ5" i="62"/>
  <c r="I51" i="62"/>
  <c r="T18" i="63"/>
  <c r="T19" i="63"/>
  <c r="M17" i="26"/>
  <c r="U50" i="63"/>
  <c r="U55" i="63"/>
  <c r="U58" i="63"/>
  <c r="U54" i="63"/>
  <c r="U47" i="63"/>
  <c r="U53" i="63"/>
  <c r="U48" i="63"/>
  <c r="U52" i="63"/>
  <c r="U51" i="63"/>
  <c r="U57" i="63"/>
  <c r="U49" i="63"/>
  <c r="U14" i="63"/>
  <c r="U56" i="63"/>
  <c r="L18" i="26"/>
  <c r="L19" i="26"/>
  <c r="L9" i="26"/>
  <c r="K18" i="61"/>
  <c r="K19" i="61"/>
  <c r="K9" i="61"/>
  <c r="J18" i="63"/>
  <c r="J19" i="63"/>
  <c r="J9" i="63"/>
  <c r="U15" i="63"/>
  <c r="U17" i="63"/>
  <c r="T47" i="61"/>
  <c r="T53" i="61"/>
  <c r="T48" i="61"/>
  <c r="T54" i="61"/>
  <c r="T52" i="61"/>
  <c r="T56" i="61"/>
  <c r="T51" i="61"/>
  <c r="T58" i="61"/>
  <c r="T14" i="61"/>
  <c r="T55" i="61"/>
  <c r="T50" i="61"/>
  <c r="T57" i="61"/>
  <c r="T49" i="61"/>
  <c r="O49" i="26"/>
  <c r="O48" i="26"/>
  <c r="O56" i="26"/>
  <c r="O55" i="26"/>
  <c r="O57" i="26"/>
  <c r="O14" i="26"/>
  <c r="O58" i="26"/>
  <c r="O50" i="26"/>
  <c r="O47" i="26"/>
  <c r="O52" i="26"/>
  <c r="O54" i="26"/>
  <c r="O51" i="26"/>
  <c r="O53" i="26"/>
  <c r="N15" i="26"/>
  <c r="N17" i="26"/>
  <c r="T63" i="63"/>
  <c r="O63" i="63"/>
  <c r="S15" i="61"/>
  <c r="S17" i="61"/>
  <c r="V15" i="63"/>
  <c r="V17" i="63"/>
  <c r="J51" i="62"/>
  <c r="V25" i="61"/>
  <c r="V39" i="61"/>
  <c r="V41" i="61"/>
  <c r="V32" i="61"/>
  <c r="W7" i="61"/>
  <c r="N72" i="62"/>
  <c r="N73" i="62"/>
  <c r="N39" i="62"/>
  <c r="O67" i="62"/>
  <c r="O25" i="64"/>
  <c r="N29" i="64"/>
  <c r="N30" i="64"/>
  <c r="N17" i="64"/>
  <c r="N14" i="64"/>
  <c r="P34" i="26"/>
  <c r="P33" i="26"/>
  <c r="P37" i="26"/>
  <c r="P35" i="26"/>
  <c r="P36" i="26"/>
  <c r="J51" i="64"/>
  <c r="N43" i="64"/>
  <c r="K63" i="62"/>
  <c r="K64" i="62"/>
  <c r="K38" i="62"/>
  <c r="L58" i="62"/>
  <c r="P73" i="26"/>
  <c r="P71" i="26"/>
  <c r="P70" i="26"/>
  <c r="Q5" i="26"/>
  <c r="P74" i="26"/>
  <c r="P76" i="26"/>
  <c r="P72" i="26"/>
  <c r="P75" i="26"/>
  <c r="W13" i="63"/>
  <c r="I58" i="30"/>
  <c r="H63" i="30"/>
  <c r="H64" i="30"/>
  <c r="H38" i="30"/>
  <c r="Y41" i="63"/>
  <c r="Z7" i="63"/>
  <c r="Y32" i="63"/>
  <c r="Y39" i="63"/>
  <c r="Y43" i="63"/>
  <c r="Y25" i="63"/>
  <c r="T7" i="64"/>
  <c r="S10" i="64"/>
  <c r="P43" i="62"/>
  <c r="H49" i="81"/>
  <c r="H51" i="81"/>
  <c r="H54" i="81"/>
  <c r="R63" i="64"/>
  <c r="R64" i="64"/>
  <c r="R38" i="64"/>
  <c r="S58" i="64"/>
  <c r="U29" i="61"/>
  <c r="U26" i="61"/>
  <c r="U30" i="61"/>
  <c r="U27" i="61"/>
  <c r="U28" i="61"/>
  <c r="U43" i="61"/>
  <c r="N71" i="61"/>
  <c r="N73" i="61"/>
  <c r="N72" i="61"/>
  <c r="N74" i="61"/>
  <c r="O5" i="61"/>
  <c r="N70" i="61"/>
  <c r="P26" i="26"/>
  <c r="P28" i="26"/>
  <c r="P29" i="26"/>
  <c r="P30" i="26"/>
  <c r="P27" i="26"/>
  <c r="P43" i="26"/>
  <c r="U25" i="62"/>
  <c r="T5" i="2"/>
  <c r="X26" i="63"/>
  <c r="X28" i="63"/>
  <c r="X27" i="63"/>
  <c r="X30" i="63"/>
  <c r="X29" i="63"/>
  <c r="U10" i="62"/>
  <c r="V7" i="62"/>
  <c r="P63" i="63"/>
  <c r="N5" i="30"/>
  <c r="M73" i="30"/>
  <c r="M39" i="30"/>
  <c r="L49" i="30"/>
  <c r="R67" i="64"/>
  <c r="Q72" i="64"/>
  <c r="Q73" i="64"/>
  <c r="Q39" i="64"/>
  <c r="U36" i="61"/>
  <c r="U35" i="61"/>
  <c r="U34" i="61"/>
  <c r="U33" i="61"/>
  <c r="U37" i="61"/>
  <c r="N29" i="62"/>
  <c r="N30" i="62"/>
  <c r="N17" i="62"/>
  <c r="N14" i="62"/>
  <c r="O26" i="62"/>
  <c r="M69" i="61"/>
  <c r="Q32" i="26"/>
  <c r="Q41" i="26"/>
  <c r="Q25" i="26"/>
  <c r="R7" i="26"/>
  <c r="Q39" i="26"/>
  <c r="I49" i="64"/>
  <c r="M10" i="30"/>
  <c r="N7" i="30"/>
  <c r="R18" i="61"/>
  <c r="R19" i="61"/>
  <c r="M18" i="26"/>
  <c r="M19" i="26"/>
  <c r="BA5" i="62"/>
  <c r="N9" i="63"/>
  <c r="N63" i="63"/>
  <c r="N64" i="63"/>
  <c r="N65" i="63"/>
  <c r="N66" i="63"/>
  <c r="O76" i="63"/>
  <c r="Q67" i="30"/>
  <c r="P72" i="30"/>
  <c r="M28" i="30"/>
  <c r="L29" i="30"/>
  <c r="L30" i="30"/>
  <c r="L17" i="30"/>
  <c r="L14" i="30"/>
  <c r="Q25" i="30"/>
  <c r="I49" i="62"/>
  <c r="AC5" i="64"/>
  <c r="O5" i="63"/>
  <c r="N70" i="63"/>
  <c r="N71" i="63"/>
  <c r="N72" i="63"/>
  <c r="N73" i="63"/>
  <c r="N74" i="63"/>
  <c r="H43" i="30"/>
  <c r="X36" i="63"/>
  <c r="X33" i="63"/>
  <c r="X37" i="63"/>
  <c r="X34" i="63"/>
  <c r="X35" i="63"/>
  <c r="N9" i="61"/>
  <c r="M9" i="26"/>
  <c r="M63" i="26"/>
  <c r="M64" i="26"/>
  <c r="M65" i="26"/>
  <c r="M66" i="26"/>
  <c r="N75" i="26"/>
  <c r="N69" i="26"/>
  <c r="X13" i="63"/>
  <c r="O15" i="26"/>
  <c r="O17" i="26"/>
  <c r="T15" i="61"/>
  <c r="T17" i="61"/>
  <c r="R63" i="61"/>
  <c r="P13" i="26"/>
  <c r="U13" i="61"/>
  <c r="O73" i="61"/>
  <c r="O74" i="61"/>
  <c r="O71" i="61"/>
  <c r="O75" i="61"/>
  <c r="O72" i="61"/>
  <c r="O70" i="61"/>
  <c r="O69" i="61"/>
  <c r="P5" i="61"/>
  <c r="O9" i="61"/>
  <c r="Q70" i="26"/>
  <c r="Q71" i="26"/>
  <c r="Q72" i="26"/>
  <c r="R5" i="26"/>
  <c r="Q77" i="26"/>
  <c r="Q76" i="26"/>
  <c r="Q74" i="26"/>
  <c r="Q75" i="26"/>
  <c r="Q73" i="26"/>
  <c r="L63" i="62"/>
  <c r="L64" i="62"/>
  <c r="L38" i="62"/>
  <c r="M58" i="62"/>
  <c r="P25" i="64"/>
  <c r="O29" i="64"/>
  <c r="O30" i="64"/>
  <c r="O17" i="64"/>
  <c r="O14" i="64"/>
  <c r="V34" i="61"/>
  <c r="V37" i="61"/>
  <c r="V36" i="61"/>
  <c r="V35" i="61"/>
  <c r="V33" i="61"/>
  <c r="S18" i="61"/>
  <c r="S19" i="61"/>
  <c r="N69" i="63"/>
  <c r="R25" i="30"/>
  <c r="O75" i="63"/>
  <c r="O72" i="63"/>
  <c r="O71" i="63"/>
  <c r="O70" i="63"/>
  <c r="O73" i="63"/>
  <c r="O74" i="63"/>
  <c r="P5" i="63"/>
  <c r="BB5" i="62"/>
  <c r="R32" i="26"/>
  <c r="R39" i="26"/>
  <c r="S7" i="26"/>
  <c r="R25" i="26"/>
  <c r="R41" i="26"/>
  <c r="U5" i="2"/>
  <c r="T10" i="64"/>
  <c r="U7" i="64"/>
  <c r="Z25" i="63"/>
  <c r="Z41" i="63"/>
  <c r="Z39" i="63"/>
  <c r="Z32" i="63"/>
  <c r="AA7" i="63"/>
  <c r="V43" i="61"/>
  <c r="V18" i="63"/>
  <c r="V19" i="63"/>
  <c r="O9" i="63"/>
  <c r="N19" i="26"/>
  <c r="N18" i="26"/>
  <c r="K51" i="62"/>
  <c r="I43" i="30"/>
  <c r="J49" i="62"/>
  <c r="N28" i="30"/>
  <c r="M29" i="30"/>
  <c r="M30" i="30"/>
  <c r="M17" i="30"/>
  <c r="M14" i="30"/>
  <c r="O64" i="61"/>
  <c r="O65" i="61"/>
  <c r="O66" i="61"/>
  <c r="P77" i="61"/>
  <c r="Q27" i="26"/>
  <c r="Q30" i="26"/>
  <c r="Q13" i="26"/>
  <c r="Q28" i="26"/>
  <c r="Q26" i="26"/>
  <c r="Q29" i="26"/>
  <c r="P26" i="62"/>
  <c r="O29" i="62"/>
  <c r="O30" i="62"/>
  <c r="O17" i="62"/>
  <c r="O14" i="62"/>
  <c r="S67" i="64"/>
  <c r="R72" i="64"/>
  <c r="R73" i="64"/>
  <c r="R39" i="64"/>
  <c r="V25" i="62"/>
  <c r="N69" i="61"/>
  <c r="S63" i="64"/>
  <c r="S64" i="64"/>
  <c r="S38" i="64"/>
  <c r="T58" i="64"/>
  <c r="Q43" i="62"/>
  <c r="Y26" i="63"/>
  <c r="Y30" i="63"/>
  <c r="Y13" i="63"/>
  <c r="Y29" i="63"/>
  <c r="Y27" i="63"/>
  <c r="Y28" i="63"/>
  <c r="W55" i="63"/>
  <c r="W56" i="63"/>
  <c r="W48" i="63"/>
  <c r="W57" i="63"/>
  <c r="W54" i="63"/>
  <c r="W53" i="63"/>
  <c r="W58" i="63"/>
  <c r="W14" i="63"/>
  <c r="W52" i="63"/>
  <c r="W47" i="63"/>
  <c r="W49" i="63"/>
  <c r="W51" i="63"/>
  <c r="W50" i="63"/>
  <c r="O43" i="64"/>
  <c r="X7" i="61"/>
  <c r="W32" i="61"/>
  <c r="W41" i="61"/>
  <c r="W25" i="61"/>
  <c r="W39" i="61"/>
  <c r="W43" i="61"/>
  <c r="V26" i="61"/>
  <c r="V27" i="61"/>
  <c r="V28" i="61"/>
  <c r="V30" i="61"/>
  <c r="V13" i="61"/>
  <c r="V29" i="61"/>
  <c r="O64" i="63"/>
  <c r="O65" i="63"/>
  <c r="O66" i="63"/>
  <c r="P77" i="63"/>
  <c r="O7" i="30"/>
  <c r="N10" i="30"/>
  <c r="J49" i="64"/>
  <c r="U18" i="63"/>
  <c r="U19" i="63"/>
  <c r="AD5" i="64"/>
  <c r="R67" i="30"/>
  <c r="Q72" i="30"/>
  <c r="Q43" i="26"/>
  <c r="Q36" i="26"/>
  <c r="Q35" i="26"/>
  <c r="Q33" i="26"/>
  <c r="Q37" i="26"/>
  <c r="Q34" i="26"/>
  <c r="M49" i="30"/>
  <c r="O5" i="30"/>
  <c r="N73" i="30"/>
  <c r="N39" i="30"/>
  <c r="W7" i="62"/>
  <c r="V10" i="62"/>
  <c r="Y34" i="63"/>
  <c r="Y36" i="63"/>
  <c r="Y37" i="63"/>
  <c r="Y35" i="63"/>
  <c r="Y33" i="63"/>
  <c r="I63" i="30"/>
  <c r="I64" i="30"/>
  <c r="I38" i="30"/>
  <c r="J58" i="30"/>
  <c r="K51" i="64"/>
  <c r="O72" i="62"/>
  <c r="O73" i="62"/>
  <c r="O39" i="62"/>
  <c r="P67" i="62"/>
  <c r="V55" i="61"/>
  <c r="V54" i="61"/>
  <c r="V58" i="61"/>
  <c r="V14" i="61"/>
  <c r="V56" i="61"/>
  <c r="V52" i="61"/>
  <c r="V49" i="61"/>
  <c r="V57" i="61"/>
  <c r="V53" i="61"/>
  <c r="V47" i="61"/>
  <c r="V50" i="61"/>
  <c r="V51" i="61"/>
  <c r="V48" i="61"/>
  <c r="S63" i="61"/>
  <c r="Y50" i="63"/>
  <c r="Y48" i="63"/>
  <c r="Y49" i="63"/>
  <c r="Y54" i="63"/>
  <c r="Y47" i="63"/>
  <c r="Y57" i="63"/>
  <c r="Y56" i="63"/>
  <c r="Y53" i="63"/>
  <c r="Y52" i="63"/>
  <c r="Y51" i="63"/>
  <c r="Y55" i="63"/>
  <c r="Y58" i="63"/>
  <c r="Y14" i="63"/>
  <c r="Q54" i="26"/>
  <c r="Q51" i="26"/>
  <c r="Q56" i="26"/>
  <c r="Q49" i="26"/>
  <c r="Q47" i="26"/>
  <c r="Q57" i="26"/>
  <c r="Q52" i="26"/>
  <c r="Q50" i="26"/>
  <c r="Q55" i="26"/>
  <c r="Q53" i="26"/>
  <c r="Q58" i="26"/>
  <c r="Q14" i="26"/>
  <c r="Q48" i="26"/>
  <c r="U63" i="63"/>
  <c r="W15" i="63"/>
  <c r="W17" i="63"/>
  <c r="V63" i="63"/>
  <c r="R35" i="26"/>
  <c r="R33" i="26"/>
  <c r="R37" i="26"/>
  <c r="R34" i="26"/>
  <c r="R36" i="26"/>
  <c r="P74" i="63"/>
  <c r="Q5" i="63"/>
  <c r="P70" i="63"/>
  <c r="P72" i="63"/>
  <c r="P73" i="63"/>
  <c r="P75" i="63"/>
  <c r="P71" i="63"/>
  <c r="P76" i="63"/>
  <c r="P9" i="63"/>
  <c r="P57" i="26"/>
  <c r="P54" i="26"/>
  <c r="P50" i="26"/>
  <c r="P56" i="26"/>
  <c r="P51" i="26"/>
  <c r="P58" i="26"/>
  <c r="P14" i="26"/>
  <c r="P53" i="26"/>
  <c r="P55" i="26"/>
  <c r="P48" i="26"/>
  <c r="P47" i="26"/>
  <c r="P52" i="26"/>
  <c r="P49" i="26"/>
  <c r="L51" i="64"/>
  <c r="AE5" i="64"/>
  <c r="P43" i="64"/>
  <c r="R43" i="62"/>
  <c r="S72" i="64"/>
  <c r="S73" i="64"/>
  <c r="S39" i="64"/>
  <c r="T67" i="64"/>
  <c r="L51" i="62"/>
  <c r="AA39" i="63"/>
  <c r="AA32" i="63"/>
  <c r="AA41" i="63"/>
  <c r="AA25" i="63"/>
  <c r="AB7" i="63"/>
  <c r="Z28" i="63"/>
  <c r="Z26" i="63"/>
  <c r="Z30" i="63"/>
  <c r="Z13" i="63"/>
  <c r="Z27" i="63"/>
  <c r="Z29" i="63"/>
  <c r="N49" i="30"/>
  <c r="S67" i="30"/>
  <c r="R72" i="30"/>
  <c r="W35" i="61"/>
  <c r="W33" i="61"/>
  <c r="W34" i="61"/>
  <c r="W37" i="61"/>
  <c r="W36" i="61"/>
  <c r="J43" i="30"/>
  <c r="Z35" i="63"/>
  <c r="Z34" i="63"/>
  <c r="Z36" i="63"/>
  <c r="Z33" i="63"/>
  <c r="Z37" i="63"/>
  <c r="V7" i="64"/>
  <c r="U10" i="64"/>
  <c r="S39" i="26"/>
  <c r="S41" i="26"/>
  <c r="S25" i="26"/>
  <c r="T7" i="26"/>
  <c r="S32" i="26"/>
  <c r="Q25" i="64"/>
  <c r="P29" i="64"/>
  <c r="P30" i="64"/>
  <c r="P17" i="64"/>
  <c r="P14" i="64"/>
  <c r="R74" i="26"/>
  <c r="R70" i="26"/>
  <c r="R77" i="26"/>
  <c r="R75" i="26"/>
  <c r="R76" i="26"/>
  <c r="R73" i="26"/>
  <c r="R71" i="26"/>
  <c r="S5" i="26"/>
  <c r="R78" i="26"/>
  <c r="R72" i="26"/>
  <c r="P64" i="63"/>
  <c r="P65" i="63"/>
  <c r="P66" i="63"/>
  <c r="Q78" i="63"/>
  <c r="P72" i="62"/>
  <c r="P73" i="62"/>
  <c r="P39" i="62"/>
  <c r="Q67" i="62"/>
  <c r="O10" i="30"/>
  <c r="P7" i="30"/>
  <c r="Y7" i="61"/>
  <c r="X25" i="61"/>
  <c r="X39" i="61"/>
  <c r="X43" i="61"/>
  <c r="X32" i="61"/>
  <c r="X41" i="61"/>
  <c r="U58" i="64"/>
  <c r="T63" i="64"/>
  <c r="T64" i="64"/>
  <c r="T38" i="64"/>
  <c r="W25" i="62"/>
  <c r="Q26" i="62"/>
  <c r="P29" i="62"/>
  <c r="P30" i="62"/>
  <c r="P17" i="62"/>
  <c r="P14" i="62"/>
  <c r="O28" i="30"/>
  <c r="N29" i="30"/>
  <c r="N30" i="30"/>
  <c r="N17" i="30"/>
  <c r="N14" i="30"/>
  <c r="N9" i="26"/>
  <c r="N63" i="26"/>
  <c r="N64" i="26"/>
  <c r="N65" i="26"/>
  <c r="N66" i="26"/>
  <c r="O76" i="26"/>
  <c r="O69" i="26"/>
  <c r="Z43" i="63"/>
  <c r="V5" i="2"/>
  <c r="R43" i="26"/>
  <c r="BC5" i="62"/>
  <c r="O69" i="63"/>
  <c r="S25" i="30"/>
  <c r="N58" i="62"/>
  <c r="M63" i="62"/>
  <c r="M64" i="62"/>
  <c r="M38" i="62"/>
  <c r="P71" i="61"/>
  <c r="P73" i="61"/>
  <c r="P75" i="61"/>
  <c r="P76" i="61"/>
  <c r="P70" i="61"/>
  <c r="Q5" i="61"/>
  <c r="P74" i="61"/>
  <c r="P72" i="61"/>
  <c r="P9" i="61"/>
  <c r="P64" i="61"/>
  <c r="P65" i="61"/>
  <c r="P66" i="61"/>
  <c r="Q78" i="61"/>
  <c r="U50" i="61"/>
  <c r="U57" i="61"/>
  <c r="U55" i="61"/>
  <c r="U53" i="61"/>
  <c r="U51" i="61"/>
  <c r="U52" i="61"/>
  <c r="U49" i="61"/>
  <c r="U54" i="61"/>
  <c r="U48" i="61"/>
  <c r="U56" i="61"/>
  <c r="U14" i="61"/>
  <c r="U47" i="61"/>
  <c r="U58" i="61"/>
  <c r="T18" i="61"/>
  <c r="T19" i="61"/>
  <c r="X57" i="63"/>
  <c r="X14" i="63"/>
  <c r="X52" i="63"/>
  <c r="X47" i="63"/>
  <c r="X53" i="63"/>
  <c r="X55" i="63"/>
  <c r="X54" i="63"/>
  <c r="X56" i="63"/>
  <c r="X58" i="63"/>
  <c r="X48" i="63"/>
  <c r="X50" i="63"/>
  <c r="X51" i="63"/>
  <c r="X49" i="63"/>
  <c r="J63" i="30"/>
  <c r="J64" i="30"/>
  <c r="J38" i="30"/>
  <c r="K58" i="30"/>
  <c r="X7" i="62"/>
  <c r="W10" i="62"/>
  <c r="P5" i="30"/>
  <c r="O73" i="30"/>
  <c r="O39" i="30"/>
  <c r="K49" i="64"/>
  <c r="W28" i="61"/>
  <c r="W26" i="61"/>
  <c r="W29" i="61"/>
  <c r="W27" i="61"/>
  <c r="W30" i="61"/>
  <c r="K49" i="62"/>
  <c r="R29" i="26"/>
  <c r="R27" i="26"/>
  <c r="R26" i="26"/>
  <c r="R28" i="26"/>
  <c r="R30" i="26"/>
  <c r="R13" i="26"/>
  <c r="O18" i="26"/>
  <c r="O19" i="26"/>
  <c r="R50" i="26"/>
  <c r="R48" i="26"/>
  <c r="R57" i="26"/>
  <c r="R51" i="26"/>
  <c r="R47" i="26"/>
  <c r="R52" i="26"/>
  <c r="R14" i="26"/>
  <c r="R58" i="26"/>
  <c r="R56" i="26"/>
  <c r="R49" i="26"/>
  <c r="R54" i="26"/>
  <c r="R53" i="26"/>
  <c r="R55" i="26"/>
  <c r="Z53" i="63"/>
  <c r="Z55" i="63"/>
  <c r="Z58" i="63"/>
  <c r="Z49" i="63"/>
  <c r="Z54" i="63"/>
  <c r="Z47" i="63"/>
  <c r="Z56" i="63"/>
  <c r="Z52" i="63"/>
  <c r="Z50" i="63"/>
  <c r="Z57" i="63"/>
  <c r="Z14" i="63"/>
  <c r="Z48" i="63"/>
  <c r="Z51" i="63"/>
  <c r="P15" i="26"/>
  <c r="P17" i="26"/>
  <c r="Q15" i="26"/>
  <c r="Q17" i="26"/>
  <c r="W13" i="61"/>
  <c r="V15" i="61"/>
  <c r="V17" i="61"/>
  <c r="T63" i="61"/>
  <c r="O9" i="26"/>
  <c r="O63" i="26"/>
  <c r="O64" i="26"/>
  <c r="O65" i="26"/>
  <c r="O66" i="26"/>
  <c r="P77" i="26"/>
  <c r="P69" i="26"/>
  <c r="X15" i="63"/>
  <c r="X17" i="63"/>
  <c r="U15" i="61"/>
  <c r="U17" i="61"/>
  <c r="Y15" i="63"/>
  <c r="Y17" i="63"/>
  <c r="L58" i="30"/>
  <c r="K63" i="30"/>
  <c r="K64" i="30"/>
  <c r="K38" i="30"/>
  <c r="Q74" i="61"/>
  <c r="Q73" i="61"/>
  <c r="Q77" i="61"/>
  <c r="Q70" i="61"/>
  <c r="Q75" i="61"/>
  <c r="Q71" i="61"/>
  <c r="Q72" i="61"/>
  <c r="R5" i="61"/>
  <c r="Q76" i="61"/>
  <c r="Q9" i="61"/>
  <c r="Q64" i="61"/>
  <c r="Q65" i="61"/>
  <c r="Q66" i="61"/>
  <c r="R79" i="61"/>
  <c r="T25" i="30"/>
  <c r="R25" i="64"/>
  <c r="Q29" i="64"/>
  <c r="Q30" i="64"/>
  <c r="Q17" i="64"/>
  <c r="Q14" i="64"/>
  <c r="AA35" i="63"/>
  <c r="AA34" i="63"/>
  <c r="AA33" i="63"/>
  <c r="AA37" i="63"/>
  <c r="AA36" i="63"/>
  <c r="AF5" i="64"/>
  <c r="P69" i="63"/>
  <c r="L49" i="62"/>
  <c r="W5" i="2"/>
  <c r="Y39" i="61"/>
  <c r="Y32" i="61"/>
  <c r="Z7" i="61"/>
  <c r="Y41" i="61"/>
  <c r="Y25" i="61"/>
  <c r="T39" i="26"/>
  <c r="T41" i="26"/>
  <c r="T32" i="26"/>
  <c r="U7" i="26"/>
  <c r="T25" i="26"/>
  <c r="AA27" i="63"/>
  <c r="AA29" i="63"/>
  <c r="AA28" i="63"/>
  <c r="AA30" i="63"/>
  <c r="AA26" i="63"/>
  <c r="M51" i="64"/>
  <c r="W18" i="63"/>
  <c r="W19" i="63"/>
  <c r="T72" i="64"/>
  <c r="T73" i="64"/>
  <c r="T39" i="64"/>
  <c r="U67" i="64"/>
  <c r="Y7" i="62"/>
  <c r="X10" i="62"/>
  <c r="N63" i="62"/>
  <c r="N64" i="62"/>
  <c r="N38" i="62"/>
  <c r="O58" i="62"/>
  <c r="P28" i="30"/>
  <c r="O29" i="30"/>
  <c r="O30" i="30"/>
  <c r="O17" i="30"/>
  <c r="O14" i="30"/>
  <c r="X25" i="62"/>
  <c r="X33" i="61"/>
  <c r="X37" i="61"/>
  <c r="X34" i="61"/>
  <c r="X36" i="61"/>
  <c r="X35" i="61"/>
  <c r="P10" i="30"/>
  <c r="Q7" i="30"/>
  <c r="S77" i="26"/>
  <c r="S73" i="26"/>
  <c r="S71" i="26"/>
  <c r="S74" i="26"/>
  <c r="S72" i="26"/>
  <c r="S70" i="26"/>
  <c r="S76" i="26"/>
  <c r="S75" i="26"/>
  <c r="S79" i="26"/>
  <c r="T5" i="26"/>
  <c r="S78" i="26"/>
  <c r="S28" i="26"/>
  <c r="S29" i="26"/>
  <c r="S30" i="26"/>
  <c r="S27" i="26"/>
  <c r="S26" i="26"/>
  <c r="W7" i="64"/>
  <c r="V10" i="64"/>
  <c r="O49" i="30"/>
  <c r="M51" i="62"/>
  <c r="S43" i="62"/>
  <c r="L49" i="64"/>
  <c r="Q5" i="30"/>
  <c r="P73" i="30"/>
  <c r="P39" i="30"/>
  <c r="P69" i="61"/>
  <c r="R26" i="62"/>
  <c r="Q29" i="62"/>
  <c r="Q30" i="62"/>
  <c r="Q17" i="62"/>
  <c r="Q14" i="62"/>
  <c r="V58" i="64"/>
  <c r="U63" i="64"/>
  <c r="U64" i="64"/>
  <c r="U38" i="64"/>
  <c r="X26" i="61"/>
  <c r="X28" i="61"/>
  <c r="X29" i="61"/>
  <c r="X27" i="61"/>
  <c r="X30" i="61"/>
  <c r="Q72" i="62"/>
  <c r="Q73" i="62"/>
  <c r="Q39" i="62"/>
  <c r="R67" i="62"/>
  <c r="S36" i="26"/>
  <c r="S34" i="26"/>
  <c r="S33" i="26"/>
  <c r="S37" i="26"/>
  <c r="S35" i="26"/>
  <c r="S43" i="26"/>
  <c r="K43" i="30"/>
  <c r="T67" i="30"/>
  <c r="S72" i="30"/>
  <c r="AB39" i="63"/>
  <c r="AC7" i="63"/>
  <c r="AB25" i="63"/>
  <c r="AB41" i="63"/>
  <c r="AB32" i="63"/>
  <c r="AA43" i="63"/>
  <c r="Q43" i="64"/>
  <c r="Q73" i="63"/>
  <c r="Q75" i="63"/>
  <c r="Q76" i="63"/>
  <c r="R5" i="63"/>
  <c r="Q77" i="63"/>
  <c r="Q70" i="63"/>
  <c r="Q72" i="63"/>
  <c r="Q74" i="63"/>
  <c r="Q71" i="63"/>
  <c r="Q9" i="63"/>
  <c r="Q64" i="63"/>
  <c r="Q65" i="63"/>
  <c r="Q66" i="63"/>
  <c r="R79" i="63"/>
  <c r="Z15" i="63"/>
  <c r="Z17" i="63"/>
  <c r="R15" i="26"/>
  <c r="R17" i="26"/>
  <c r="AA13" i="63"/>
  <c r="R43" i="64"/>
  <c r="AB29" i="63"/>
  <c r="AB30" i="63"/>
  <c r="AB26" i="63"/>
  <c r="AB27" i="63"/>
  <c r="AB28" i="63"/>
  <c r="T72" i="30"/>
  <c r="U67" i="30"/>
  <c r="X13" i="61"/>
  <c r="S26" i="62"/>
  <c r="R29" i="62"/>
  <c r="R30" i="62"/>
  <c r="R17" i="62"/>
  <c r="R14" i="62"/>
  <c r="R5" i="30"/>
  <c r="Q73" i="30"/>
  <c r="Q39" i="30"/>
  <c r="S13" i="26"/>
  <c r="T78" i="26"/>
  <c r="U5" i="26"/>
  <c r="T74" i="26"/>
  <c r="T79" i="26"/>
  <c r="T75" i="26"/>
  <c r="T77" i="26"/>
  <c r="T80" i="26"/>
  <c r="T73" i="26"/>
  <c r="T72" i="26"/>
  <c r="T71" i="26"/>
  <c r="T76" i="26"/>
  <c r="T70" i="26"/>
  <c r="Q28" i="30"/>
  <c r="P29" i="30"/>
  <c r="P30" i="30"/>
  <c r="P17" i="30"/>
  <c r="P14" i="30"/>
  <c r="N51" i="64"/>
  <c r="T36" i="26"/>
  <c r="T37" i="26"/>
  <c r="T35" i="26"/>
  <c r="T34" i="26"/>
  <c r="T33" i="26"/>
  <c r="M58" i="30"/>
  <c r="L63" i="30"/>
  <c r="L64" i="30"/>
  <c r="L38" i="30"/>
  <c r="P18" i="26"/>
  <c r="P19" i="26"/>
  <c r="Q69" i="63"/>
  <c r="AB33" i="63"/>
  <c r="AB35" i="63"/>
  <c r="AB34" i="63"/>
  <c r="AB37" i="63"/>
  <c r="AB36" i="63"/>
  <c r="AB43" i="63"/>
  <c r="L43" i="30"/>
  <c r="S67" i="62"/>
  <c r="R72" i="62"/>
  <c r="R73" i="62"/>
  <c r="R39" i="62"/>
  <c r="V63" i="64"/>
  <c r="V64" i="64"/>
  <c r="V38" i="64"/>
  <c r="W58" i="64"/>
  <c r="T43" i="62"/>
  <c r="Q10" i="30"/>
  <c r="R7" i="30"/>
  <c r="Y25" i="62"/>
  <c r="Z7" i="62"/>
  <c r="Y10" i="62"/>
  <c r="T29" i="26"/>
  <c r="T28" i="26"/>
  <c r="T27" i="26"/>
  <c r="T26" i="26"/>
  <c r="T30" i="26"/>
  <c r="T13" i="26"/>
  <c r="T43" i="26"/>
  <c r="Y36" i="61"/>
  <c r="Y35" i="61"/>
  <c r="Y34" i="61"/>
  <c r="Y33" i="61"/>
  <c r="Y37" i="61"/>
  <c r="U25" i="30"/>
  <c r="Q18" i="26"/>
  <c r="Q19" i="26"/>
  <c r="AC32" i="63"/>
  <c r="AD7" i="63"/>
  <c r="AC41" i="63"/>
  <c r="AC39" i="63"/>
  <c r="AC43" i="63"/>
  <c r="AC25" i="63"/>
  <c r="N51" i="62"/>
  <c r="X7" i="64"/>
  <c r="W10" i="64"/>
  <c r="W63" i="63"/>
  <c r="Z25" i="61"/>
  <c r="Z39" i="61"/>
  <c r="Z43" i="61"/>
  <c r="Z32" i="61"/>
  <c r="AA7" i="61"/>
  <c r="Z41" i="61"/>
  <c r="R76" i="63"/>
  <c r="R75" i="63"/>
  <c r="R70" i="63"/>
  <c r="R73" i="63"/>
  <c r="R78" i="63"/>
  <c r="R74" i="63"/>
  <c r="R77" i="63"/>
  <c r="R71" i="63"/>
  <c r="S5" i="63"/>
  <c r="R72" i="63"/>
  <c r="R9" i="63"/>
  <c r="R64" i="63"/>
  <c r="R65" i="63"/>
  <c r="R66" i="63"/>
  <c r="S80" i="63"/>
  <c r="M49" i="64"/>
  <c r="P49" i="30"/>
  <c r="O63" i="62"/>
  <c r="O64" i="62"/>
  <c r="O38" i="62"/>
  <c r="P58" i="62"/>
  <c r="U72" i="64"/>
  <c r="U73" i="64"/>
  <c r="U39" i="64"/>
  <c r="V67" i="64"/>
  <c r="V7" i="26"/>
  <c r="U41" i="26"/>
  <c r="U39" i="26"/>
  <c r="U43" i="26"/>
  <c r="U25" i="26"/>
  <c r="U32" i="26"/>
  <c r="Y29" i="61"/>
  <c r="Y27" i="61"/>
  <c r="Y30" i="61"/>
  <c r="Y28" i="61"/>
  <c r="Y26" i="61"/>
  <c r="Y43" i="61"/>
  <c r="X5" i="2"/>
  <c r="R77" i="61"/>
  <c r="R78" i="61"/>
  <c r="S5" i="61"/>
  <c r="R71" i="61"/>
  <c r="R70" i="61"/>
  <c r="R73" i="61"/>
  <c r="R74" i="61"/>
  <c r="R72" i="61"/>
  <c r="R76" i="61"/>
  <c r="R75" i="61"/>
  <c r="R9" i="61"/>
  <c r="R64" i="61"/>
  <c r="R65" i="61"/>
  <c r="R66" i="61"/>
  <c r="S80" i="61"/>
  <c r="Q69" i="61"/>
  <c r="U19" i="61"/>
  <c r="U18" i="61"/>
  <c r="V18" i="61"/>
  <c r="V19" i="61"/>
  <c r="M49" i="62"/>
  <c r="AG5" i="64"/>
  <c r="R29" i="64"/>
  <c r="R30" i="64"/>
  <c r="R17" i="64"/>
  <c r="R14" i="64"/>
  <c r="S25" i="64"/>
  <c r="Y18" i="63"/>
  <c r="Y19" i="63"/>
  <c r="X18" i="63"/>
  <c r="X19" i="63"/>
  <c r="W47" i="61"/>
  <c r="W48" i="61"/>
  <c r="W54" i="61"/>
  <c r="W52" i="61"/>
  <c r="W49" i="61"/>
  <c r="W57" i="61"/>
  <c r="W53" i="61"/>
  <c r="W58" i="61"/>
  <c r="W14" i="61"/>
  <c r="W56" i="61"/>
  <c r="W50" i="61"/>
  <c r="W51" i="61"/>
  <c r="W55" i="61"/>
  <c r="Q63" i="26"/>
  <c r="Q64" i="26"/>
  <c r="Q65" i="26"/>
  <c r="Q66" i="26"/>
  <c r="R79" i="26"/>
  <c r="R69" i="26"/>
  <c r="Q9" i="26"/>
  <c r="Y63" i="63"/>
  <c r="T49" i="26"/>
  <c r="T56" i="26"/>
  <c r="T52" i="26"/>
  <c r="T54" i="26"/>
  <c r="T53" i="26"/>
  <c r="T50" i="26"/>
  <c r="T58" i="26"/>
  <c r="T57" i="26"/>
  <c r="T48" i="26"/>
  <c r="T55" i="26"/>
  <c r="T47" i="26"/>
  <c r="T51" i="26"/>
  <c r="T14" i="26"/>
  <c r="P9" i="26"/>
  <c r="P63" i="26"/>
  <c r="P64" i="26"/>
  <c r="P65" i="26"/>
  <c r="P66" i="26"/>
  <c r="Q78" i="26"/>
  <c r="Q69" i="26"/>
  <c r="W15" i="61"/>
  <c r="W17" i="61"/>
  <c r="X63" i="63"/>
  <c r="Y13" i="61"/>
  <c r="V72" i="64"/>
  <c r="V73" i="64"/>
  <c r="V39" i="64"/>
  <c r="W67" i="64"/>
  <c r="S76" i="63"/>
  <c r="S78" i="63"/>
  <c r="S72" i="63"/>
  <c r="S71" i="63"/>
  <c r="S73" i="63"/>
  <c r="S74" i="63"/>
  <c r="T5" i="63"/>
  <c r="S79" i="63"/>
  <c r="S70" i="63"/>
  <c r="S77" i="63"/>
  <c r="S75" i="63"/>
  <c r="S9" i="63"/>
  <c r="S64" i="63"/>
  <c r="S65" i="63"/>
  <c r="S66" i="63"/>
  <c r="T81" i="63"/>
  <c r="W63" i="64"/>
  <c r="W64" i="64"/>
  <c r="W38" i="64"/>
  <c r="X58" i="64"/>
  <c r="V63" i="61"/>
  <c r="R69" i="61"/>
  <c r="Q49" i="30"/>
  <c r="Y7" i="64"/>
  <c r="X10" i="64"/>
  <c r="Q58" i="62"/>
  <c r="P63" i="62"/>
  <c r="P64" i="62"/>
  <c r="P38" i="62"/>
  <c r="R69" i="63"/>
  <c r="AA32" i="61"/>
  <c r="AA39" i="61"/>
  <c r="AB7" i="61"/>
  <c r="AA41" i="61"/>
  <c r="AA25" i="61"/>
  <c r="X51" i="61"/>
  <c r="X54" i="61"/>
  <c r="X53" i="61"/>
  <c r="X52" i="61"/>
  <c r="X50" i="61"/>
  <c r="X58" i="61"/>
  <c r="X48" i="61"/>
  <c r="X55" i="61"/>
  <c r="X47" i="61"/>
  <c r="X57" i="61"/>
  <c r="X14" i="61"/>
  <c r="X49" i="61"/>
  <c r="X56" i="61"/>
  <c r="U63" i="61"/>
  <c r="AC26" i="63"/>
  <c r="AC29" i="63"/>
  <c r="AC27" i="63"/>
  <c r="AC30" i="63"/>
  <c r="AC28" i="63"/>
  <c r="S7" i="30"/>
  <c r="R10" i="30"/>
  <c r="N58" i="30"/>
  <c r="M63" i="30"/>
  <c r="M64" i="30"/>
  <c r="M38" i="30"/>
  <c r="AA51" i="63"/>
  <c r="AA49" i="63"/>
  <c r="AA53" i="63"/>
  <c r="AA58" i="63"/>
  <c r="AA56" i="63"/>
  <c r="AA48" i="63"/>
  <c r="AA52" i="63"/>
  <c r="AA55" i="63"/>
  <c r="AA57" i="63"/>
  <c r="AA50" i="63"/>
  <c r="AA47" i="63"/>
  <c r="AA14" i="63"/>
  <c r="AA54" i="63"/>
  <c r="Z27" i="61"/>
  <c r="Z26" i="61"/>
  <c r="Z30" i="61"/>
  <c r="Z13" i="61"/>
  <c r="Z28" i="61"/>
  <c r="Z29" i="61"/>
  <c r="T25" i="64"/>
  <c r="S29" i="64"/>
  <c r="S30" i="64"/>
  <c r="S17" i="64"/>
  <c r="S14" i="64"/>
  <c r="AH5" i="64"/>
  <c r="N49" i="62"/>
  <c r="S78" i="61"/>
  <c r="S77" i="61"/>
  <c r="S70" i="61"/>
  <c r="S79" i="61"/>
  <c r="S75" i="61"/>
  <c r="S74" i="61"/>
  <c r="S71" i="61"/>
  <c r="S73" i="61"/>
  <c r="S76" i="61"/>
  <c r="S72" i="61"/>
  <c r="T5" i="61"/>
  <c r="S9" i="61"/>
  <c r="S64" i="61"/>
  <c r="S65" i="61"/>
  <c r="S66" i="61"/>
  <c r="T81" i="61"/>
  <c r="U34" i="26"/>
  <c r="U33" i="26"/>
  <c r="U36" i="26"/>
  <c r="U37" i="26"/>
  <c r="U35" i="26"/>
  <c r="V32" i="26"/>
  <c r="W7" i="26"/>
  <c r="V25" i="26"/>
  <c r="V41" i="26"/>
  <c r="V39" i="26"/>
  <c r="N49" i="64"/>
  <c r="Z33" i="61"/>
  <c r="Z37" i="61"/>
  <c r="Z35" i="61"/>
  <c r="Z36" i="61"/>
  <c r="Z34" i="61"/>
  <c r="O51" i="62"/>
  <c r="AD32" i="63"/>
  <c r="AD39" i="63"/>
  <c r="AD43" i="63"/>
  <c r="AD41" i="63"/>
  <c r="AE7" i="63"/>
  <c r="AD25" i="63"/>
  <c r="V25" i="30"/>
  <c r="Z25" i="62"/>
  <c r="U43" i="62"/>
  <c r="T67" i="62"/>
  <c r="S72" i="62"/>
  <c r="S73" i="62"/>
  <c r="S39" i="62"/>
  <c r="O51" i="64"/>
  <c r="S58" i="26"/>
  <c r="S54" i="26"/>
  <c r="S53" i="26"/>
  <c r="S55" i="26"/>
  <c r="S49" i="26"/>
  <c r="S50" i="26"/>
  <c r="S47" i="26"/>
  <c r="S48" i="26"/>
  <c r="S56" i="26"/>
  <c r="S52" i="26"/>
  <c r="S57" i="26"/>
  <c r="S14" i="26"/>
  <c r="S51" i="26"/>
  <c r="U72" i="30"/>
  <c r="V67" i="30"/>
  <c r="S43" i="64"/>
  <c r="Z18" i="63"/>
  <c r="Z19" i="63"/>
  <c r="Y5" i="2"/>
  <c r="U26" i="26"/>
  <c r="U30" i="26"/>
  <c r="U13" i="26"/>
  <c r="U27" i="26"/>
  <c r="U29" i="26"/>
  <c r="U28" i="26"/>
  <c r="AC33" i="63"/>
  <c r="AC37" i="63"/>
  <c r="AC34" i="63"/>
  <c r="AC35" i="63"/>
  <c r="AC36" i="63"/>
  <c r="AB13" i="63"/>
  <c r="Z10" i="62"/>
  <c r="AA7" i="62"/>
  <c r="M43" i="30"/>
  <c r="R28" i="30"/>
  <c r="Q29" i="30"/>
  <c r="Q30" i="30"/>
  <c r="Q17" i="30"/>
  <c r="Q14" i="30"/>
  <c r="U73" i="26"/>
  <c r="U79" i="26"/>
  <c r="V5" i="26"/>
  <c r="U71" i="26"/>
  <c r="U74" i="26"/>
  <c r="U80" i="26"/>
  <c r="U70" i="26"/>
  <c r="U75" i="26"/>
  <c r="U78" i="26"/>
  <c r="U72" i="26"/>
  <c r="U81" i="26"/>
  <c r="U77" i="26"/>
  <c r="U76" i="26"/>
  <c r="S5" i="30"/>
  <c r="R73" i="30"/>
  <c r="R39" i="30"/>
  <c r="T26" i="62"/>
  <c r="S29" i="62"/>
  <c r="S30" i="62"/>
  <c r="S17" i="62"/>
  <c r="S14" i="62"/>
  <c r="R18" i="26"/>
  <c r="R19" i="26"/>
  <c r="Z47" i="61"/>
  <c r="Z56" i="61"/>
  <c r="Z54" i="61"/>
  <c r="Z53" i="61"/>
  <c r="Z58" i="61"/>
  <c r="Z57" i="61"/>
  <c r="Z14" i="61"/>
  <c r="Z49" i="61"/>
  <c r="Z51" i="61"/>
  <c r="Z50" i="61"/>
  <c r="Z48" i="61"/>
  <c r="Z52" i="61"/>
  <c r="Z55" i="61"/>
  <c r="R63" i="26"/>
  <c r="R64" i="26"/>
  <c r="R65" i="26"/>
  <c r="R66" i="26"/>
  <c r="S80" i="26"/>
  <c r="S69" i="26"/>
  <c r="R9" i="26"/>
  <c r="S15" i="26"/>
  <c r="S17" i="26"/>
  <c r="AA15" i="63"/>
  <c r="AA17" i="63"/>
  <c r="AC13" i="63"/>
  <c r="T15" i="26"/>
  <c r="T17" i="26"/>
  <c r="X15" i="61"/>
  <c r="X17" i="61"/>
  <c r="AB7" i="62"/>
  <c r="AA10" i="62"/>
  <c r="U55" i="26"/>
  <c r="U56" i="26"/>
  <c r="U57" i="26"/>
  <c r="U49" i="26"/>
  <c r="U52" i="26"/>
  <c r="U51" i="26"/>
  <c r="U58" i="26"/>
  <c r="U14" i="26"/>
  <c r="U53" i="26"/>
  <c r="U50" i="26"/>
  <c r="U48" i="26"/>
  <c r="U54" i="26"/>
  <c r="U47" i="26"/>
  <c r="Y48" i="61"/>
  <c r="Y54" i="61"/>
  <c r="Y50" i="61"/>
  <c r="Y52" i="61"/>
  <c r="Y56" i="61"/>
  <c r="Y58" i="61"/>
  <c r="Y55" i="61"/>
  <c r="Y51" i="61"/>
  <c r="Y57" i="61"/>
  <c r="Y14" i="61"/>
  <c r="Y53" i="61"/>
  <c r="Y47" i="61"/>
  <c r="Y49" i="61"/>
  <c r="V76" i="26"/>
  <c r="V80" i="26"/>
  <c r="V70" i="26"/>
  <c r="V79" i="26"/>
  <c r="V72" i="26"/>
  <c r="V71" i="26"/>
  <c r="V73" i="26"/>
  <c r="V81" i="26"/>
  <c r="V77" i="26"/>
  <c r="V74" i="26"/>
  <c r="V82" i="26"/>
  <c r="W5" i="26"/>
  <c r="V78" i="26"/>
  <c r="V75" i="26"/>
  <c r="S28" i="30"/>
  <c r="R29" i="30"/>
  <c r="R30" i="30"/>
  <c r="R17" i="30"/>
  <c r="R14" i="30"/>
  <c r="U26" i="62"/>
  <c r="T29" i="62"/>
  <c r="T30" i="62"/>
  <c r="T17" i="62"/>
  <c r="T14" i="62"/>
  <c r="T5" i="30"/>
  <c r="S73" i="30"/>
  <c r="S39" i="30"/>
  <c r="AB56" i="63"/>
  <c r="AB50" i="63"/>
  <c r="AB57" i="63"/>
  <c r="AB54" i="63"/>
  <c r="AB52" i="63"/>
  <c r="AB51" i="63"/>
  <c r="AB53" i="63"/>
  <c r="AB47" i="63"/>
  <c r="AB49" i="63"/>
  <c r="AB58" i="63"/>
  <c r="AB14" i="63"/>
  <c r="AB48" i="63"/>
  <c r="AB55" i="63"/>
  <c r="V43" i="62"/>
  <c r="V43" i="26"/>
  <c r="V35" i="26"/>
  <c r="V34" i="26"/>
  <c r="V33" i="26"/>
  <c r="V37" i="26"/>
  <c r="V36" i="26"/>
  <c r="T77" i="61"/>
  <c r="T70" i="61"/>
  <c r="T69" i="61"/>
  <c r="T76" i="61"/>
  <c r="T79" i="61"/>
  <c r="T72" i="61"/>
  <c r="T75" i="61"/>
  <c r="T73" i="61"/>
  <c r="T71" i="61"/>
  <c r="T74" i="61"/>
  <c r="T80" i="61"/>
  <c r="T78" i="61"/>
  <c r="U5" i="61"/>
  <c r="T9" i="61"/>
  <c r="T64" i="61"/>
  <c r="T65" i="61"/>
  <c r="T66" i="61"/>
  <c r="U82" i="61"/>
  <c r="S69" i="61"/>
  <c r="AI5" i="64"/>
  <c r="AA43" i="61"/>
  <c r="X67" i="64"/>
  <c r="W72" i="64"/>
  <c r="W73" i="64"/>
  <c r="W39" i="64"/>
  <c r="N43" i="30"/>
  <c r="Z5" i="2"/>
  <c r="T43" i="64"/>
  <c r="AA25" i="62"/>
  <c r="AD27" i="63"/>
  <c r="AD29" i="63"/>
  <c r="AD26" i="63"/>
  <c r="AD28" i="63"/>
  <c r="AD30" i="63"/>
  <c r="AD33" i="63"/>
  <c r="AD35" i="63"/>
  <c r="AD36" i="63"/>
  <c r="AD34" i="63"/>
  <c r="AD37" i="63"/>
  <c r="O58" i="30"/>
  <c r="N63" i="30"/>
  <c r="N64" i="30"/>
  <c r="N38" i="30"/>
  <c r="U64" i="61"/>
  <c r="U65" i="61"/>
  <c r="U66" i="61"/>
  <c r="V83" i="61"/>
  <c r="AA26" i="61"/>
  <c r="AA30" i="61"/>
  <c r="AA13" i="61"/>
  <c r="AA27" i="61"/>
  <c r="AA29" i="61"/>
  <c r="AA28" i="61"/>
  <c r="AA34" i="61"/>
  <c r="AA36" i="61"/>
  <c r="AA35" i="61"/>
  <c r="AA33" i="61"/>
  <c r="AA37" i="61"/>
  <c r="R58" i="62"/>
  <c r="Q63" i="62"/>
  <c r="Q64" i="62"/>
  <c r="Q38" i="62"/>
  <c r="Z7" i="64"/>
  <c r="Y10" i="64"/>
  <c r="X63" i="64"/>
  <c r="X64" i="64"/>
  <c r="X38" i="64"/>
  <c r="Y58" i="64"/>
  <c r="T73" i="63"/>
  <c r="T77" i="63"/>
  <c r="T70" i="63"/>
  <c r="T72" i="63"/>
  <c r="T75" i="63"/>
  <c r="T78" i="63"/>
  <c r="T80" i="63"/>
  <c r="T79" i="63"/>
  <c r="T76" i="63"/>
  <c r="T71" i="63"/>
  <c r="U5" i="63"/>
  <c r="T74" i="63"/>
  <c r="T9" i="63"/>
  <c r="T64" i="63"/>
  <c r="T65" i="63"/>
  <c r="T66" i="63"/>
  <c r="U82" i="63"/>
  <c r="W18" i="61"/>
  <c r="W19" i="61"/>
  <c r="Z63" i="63"/>
  <c r="V72" i="30"/>
  <c r="W67" i="30"/>
  <c r="U67" i="62"/>
  <c r="T72" i="62"/>
  <c r="T73" i="62"/>
  <c r="T39" i="62"/>
  <c r="AF7" i="63"/>
  <c r="AE41" i="63"/>
  <c r="AE25" i="63"/>
  <c r="AE39" i="63"/>
  <c r="AE32" i="63"/>
  <c r="V29" i="26"/>
  <c r="V26" i="26"/>
  <c r="V27" i="26"/>
  <c r="V28" i="26"/>
  <c r="V30" i="26"/>
  <c r="V13" i="26"/>
  <c r="T29" i="64"/>
  <c r="T30" i="64"/>
  <c r="T17" i="64"/>
  <c r="T14" i="64"/>
  <c r="U25" i="64"/>
  <c r="P51" i="64"/>
  <c r="W25" i="30"/>
  <c r="P51" i="62"/>
  <c r="O49" i="64"/>
  <c r="W41" i="26"/>
  <c r="X7" i="26"/>
  <c r="W25" i="26"/>
  <c r="W32" i="26"/>
  <c r="W39" i="26"/>
  <c r="W43" i="26"/>
  <c r="O49" i="62"/>
  <c r="T7" i="30"/>
  <c r="S10" i="30"/>
  <c r="AC7" i="61"/>
  <c r="AB25" i="61"/>
  <c r="AB39" i="61"/>
  <c r="AB41" i="61"/>
  <c r="AB32" i="61"/>
  <c r="R49" i="30"/>
  <c r="S69" i="63"/>
  <c r="V55" i="26"/>
  <c r="V56" i="26"/>
  <c r="V53" i="26"/>
  <c r="V50" i="26"/>
  <c r="V47" i="26"/>
  <c r="V52" i="26"/>
  <c r="V48" i="26"/>
  <c r="V54" i="26"/>
  <c r="V58" i="26"/>
  <c r="V14" i="26"/>
  <c r="V49" i="26"/>
  <c r="V51" i="26"/>
  <c r="V57" i="26"/>
  <c r="AD13" i="63"/>
  <c r="U15" i="26"/>
  <c r="U17" i="26"/>
  <c r="AB15" i="63"/>
  <c r="AB17" i="63"/>
  <c r="AA55" i="61"/>
  <c r="AA56" i="61"/>
  <c r="AA50" i="61"/>
  <c r="AA54" i="61"/>
  <c r="AA53" i="61"/>
  <c r="AA48" i="61"/>
  <c r="AA47" i="61"/>
  <c r="AA49" i="61"/>
  <c r="AA52" i="61"/>
  <c r="AA14" i="61"/>
  <c r="AA15" i="61"/>
  <c r="AA58" i="61"/>
  <c r="AA57" i="61"/>
  <c r="AA51" i="61"/>
  <c r="Y15" i="61"/>
  <c r="Y17" i="61"/>
  <c r="Z15" i="61"/>
  <c r="Z17" i="61"/>
  <c r="S49" i="30"/>
  <c r="P49" i="64"/>
  <c r="Q51" i="64"/>
  <c r="P58" i="30"/>
  <c r="O63" i="30"/>
  <c r="O64" i="30"/>
  <c r="O38" i="30"/>
  <c r="U43" i="64"/>
  <c r="W43" i="62"/>
  <c r="V26" i="62"/>
  <c r="U29" i="62"/>
  <c r="U30" i="62"/>
  <c r="U17" i="62"/>
  <c r="U14" i="62"/>
  <c r="S18" i="26"/>
  <c r="S19" i="26"/>
  <c r="AB43" i="61"/>
  <c r="X25" i="30"/>
  <c r="AE34" i="63"/>
  <c r="AE33" i="63"/>
  <c r="AE37" i="63"/>
  <c r="AE35" i="63"/>
  <c r="AE36" i="63"/>
  <c r="AF41" i="63"/>
  <c r="AF25" i="63"/>
  <c r="AF32" i="63"/>
  <c r="AF39" i="63"/>
  <c r="AG7" i="63"/>
  <c r="AB28" i="61"/>
  <c r="AB26" i="61"/>
  <c r="AB29" i="61"/>
  <c r="AB30" i="61"/>
  <c r="AB27" i="61"/>
  <c r="X41" i="26"/>
  <c r="X25" i="26"/>
  <c r="X39" i="26"/>
  <c r="X43" i="26"/>
  <c r="X32" i="26"/>
  <c r="Y7" i="26"/>
  <c r="U29" i="64"/>
  <c r="U30" i="64"/>
  <c r="U17" i="64"/>
  <c r="U14" i="64"/>
  <c r="V25" i="64"/>
  <c r="W63" i="61"/>
  <c r="Y63" i="64"/>
  <c r="Y64" i="64"/>
  <c r="Y38" i="64"/>
  <c r="Z58" i="64"/>
  <c r="AA5" i="2"/>
  <c r="U76" i="61"/>
  <c r="U78" i="61"/>
  <c r="U74" i="61"/>
  <c r="U77" i="61"/>
  <c r="U73" i="61"/>
  <c r="U79" i="61"/>
  <c r="U81" i="61"/>
  <c r="U80" i="61"/>
  <c r="U70" i="61"/>
  <c r="U72" i="61"/>
  <c r="U71" i="61"/>
  <c r="V5" i="61"/>
  <c r="U75" i="61"/>
  <c r="U9" i="61"/>
  <c r="U5" i="30"/>
  <c r="T73" i="30"/>
  <c r="T39" i="30"/>
  <c r="T28" i="30"/>
  <c r="S29" i="30"/>
  <c r="S30" i="30"/>
  <c r="S17" i="30"/>
  <c r="S14" i="30"/>
  <c r="AA19" i="63"/>
  <c r="AA18" i="63"/>
  <c r="P49" i="62"/>
  <c r="AE43" i="63"/>
  <c r="AB36" i="61"/>
  <c r="AB34" i="61"/>
  <c r="AB35" i="61"/>
  <c r="AB33" i="61"/>
  <c r="AB37" i="61"/>
  <c r="AD7" i="61"/>
  <c r="AC39" i="61"/>
  <c r="AC25" i="61"/>
  <c r="AC41" i="61"/>
  <c r="AC32" i="61"/>
  <c r="T10" i="30"/>
  <c r="U7" i="30"/>
  <c r="Q51" i="62"/>
  <c r="AE28" i="63"/>
  <c r="AE29" i="63"/>
  <c r="AE27" i="63"/>
  <c r="AE30" i="63"/>
  <c r="AE13" i="63"/>
  <c r="AE26" i="63"/>
  <c r="U72" i="62"/>
  <c r="U73" i="62"/>
  <c r="U39" i="62"/>
  <c r="V67" i="62"/>
  <c r="U71" i="63"/>
  <c r="U72" i="63"/>
  <c r="U80" i="63"/>
  <c r="U78" i="63"/>
  <c r="U77" i="63"/>
  <c r="U70" i="63"/>
  <c r="U79" i="63"/>
  <c r="U81" i="63"/>
  <c r="U76" i="63"/>
  <c r="U75" i="63"/>
  <c r="U73" i="63"/>
  <c r="U74" i="63"/>
  <c r="V5" i="63"/>
  <c r="U9" i="63"/>
  <c r="U64" i="63"/>
  <c r="U65" i="63"/>
  <c r="U66" i="63"/>
  <c r="V83" i="63"/>
  <c r="T69" i="63"/>
  <c r="R63" i="62"/>
  <c r="R64" i="62"/>
  <c r="R38" i="62"/>
  <c r="S58" i="62"/>
  <c r="X72" i="64"/>
  <c r="X73" i="64"/>
  <c r="X39" i="64"/>
  <c r="Y67" i="64"/>
  <c r="AC7" i="62"/>
  <c r="AB10" i="62"/>
  <c r="T18" i="26"/>
  <c r="T19" i="26"/>
  <c r="W33" i="26"/>
  <c r="W36" i="26"/>
  <c r="W35" i="26"/>
  <c r="W34" i="26"/>
  <c r="W37" i="26"/>
  <c r="X67" i="30"/>
  <c r="W72" i="30"/>
  <c r="O43" i="30"/>
  <c r="X19" i="61"/>
  <c r="X18" i="61"/>
  <c r="W26" i="26"/>
  <c r="W30" i="26"/>
  <c r="W13" i="26"/>
  <c r="W28" i="26"/>
  <c r="W29" i="26"/>
  <c r="W27" i="26"/>
  <c r="AA7" i="64"/>
  <c r="Z10" i="64"/>
  <c r="AB25" i="62"/>
  <c r="AJ5" i="64"/>
  <c r="W74" i="26"/>
  <c r="W79" i="26"/>
  <c r="W75" i="26"/>
  <c r="W73" i="26"/>
  <c r="W72" i="26"/>
  <c r="W80" i="26"/>
  <c r="W70" i="26"/>
  <c r="W76" i="26"/>
  <c r="X5" i="26"/>
  <c r="W77" i="26"/>
  <c r="W71" i="26"/>
  <c r="W81" i="26"/>
  <c r="W82" i="26"/>
  <c r="W78" i="26"/>
  <c r="W83" i="26"/>
  <c r="AC54" i="63"/>
  <c r="AC51" i="63"/>
  <c r="AC47" i="63"/>
  <c r="AC56" i="63"/>
  <c r="AC58" i="63"/>
  <c r="AC14" i="63"/>
  <c r="AC52" i="63"/>
  <c r="AC49" i="63"/>
  <c r="AC53" i="63"/>
  <c r="AC50" i="63"/>
  <c r="AC57" i="63"/>
  <c r="AC48" i="63"/>
  <c r="AC55" i="63"/>
  <c r="W53" i="26"/>
  <c r="W51" i="26"/>
  <c r="W47" i="26"/>
  <c r="W50" i="26"/>
  <c r="W56" i="26"/>
  <c r="W52" i="26"/>
  <c r="W49" i="26"/>
  <c r="W57" i="26"/>
  <c r="W54" i="26"/>
  <c r="W58" i="26"/>
  <c r="W14" i="26"/>
  <c r="W48" i="26"/>
  <c r="W55" i="26"/>
  <c r="S9" i="26"/>
  <c r="S63" i="26"/>
  <c r="S64" i="26"/>
  <c r="S65" i="26"/>
  <c r="S66" i="26"/>
  <c r="T81" i="26"/>
  <c r="T69" i="26"/>
  <c r="T63" i="26"/>
  <c r="T64" i="26"/>
  <c r="T65" i="26"/>
  <c r="T66" i="26"/>
  <c r="U82" i="26"/>
  <c r="U69" i="26"/>
  <c r="T9" i="26"/>
  <c r="AC15" i="63"/>
  <c r="AC17" i="63"/>
  <c r="AE52" i="63"/>
  <c r="AE54" i="63"/>
  <c r="AE47" i="63"/>
  <c r="AE51" i="63"/>
  <c r="AE48" i="63"/>
  <c r="AE58" i="63"/>
  <c r="AE57" i="63"/>
  <c r="AE14" i="63"/>
  <c r="AE53" i="63"/>
  <c r="AE55" i="63"/>
  <c r="AE56" i="63"/>
  <c r="AE50" i="63"/>
  <c r="AE49" i="63"/>
  <c r="V15" i="26"/>
  <c r="V17" i="26"/>
  <c r="AK5" i="64"/>
  <c r="AB7" i="64"/>
  <c r="AA10" i="64"/>
  <c r="P43" i="30"/>
  <c r="AD7" i="62"/>
  <c r="AC10" i="62"/>
  <c r="S63" i="62"/>
  <c r="S64" i="62"/>
  <c r="S38" i="62"/>
  <c r="T58" i="62"/>
  <c r="U69" i="63"/>
  <c r="R51" i="62"/>
  <c r="Q49" i="62"/>
  <c r="Z63" i="64"/>
  <c r="Z64" i="64"/>
  <c r="Z38" i="64"/>
  <c r="AA58" i="64"/>
  <c r="V29" i="64"/>
  <c r="V30" i="64"/>
  <c r="V17" i="64"/>
  <c r="V14" i="64"/>
  <c r="W25" i="64"/>
  <c r="AB13" i="61"/>
  <c r="W26" i="62"/>
  <c r="V29" i="62"/>
  <c r="V30" i="62"/>
  <c r="V17" i="62"/>
  <c r="V14" i="62"/>
  <c r="V43" i="64"/>
  <c r="T49" i="30"/>
  <c r="V73" i="63"/>
  <c r="V72" i="63"/>
  <c r="V75" i="63"/>
  <c r="V78" i="63"/>
  <c r="V80" i="63"/>
  <c r="V82" i="63"/>
  <c r="V71" i="63"/>
  <c r="V81" i="63"/>
  <c r="V77" i="63"/>
  <c r="V79" i="63"/>
  <c r="V70" i="63"/>
  <c r="V76" i="63"/>
  <c r="W5" i="63"/>
  <c r="V74" i="63"/>
  <c r="V9" i="63"/>
  <c r="V64" i="63"/>
  <c r="V65" i="63"/>
  <c r="V66" i="63"/>
  <c r="W84" i="63"/>
  <c r="U10" i="30"/>
  <c r="V7" i="30"/>
  <c r="AC29" i="61"/>
  <c r="AC28" i="61"/>
  <c r="AC30" i="61"/>
  <c r="AC26" i="61"/>
  <c r="AC27" i="61"/>
  <c r="AC25" i="62"/>
  <c r="AC43" i="61"/>
  <c r="U28" i="30"/>
  <c r="T29" i="30"/>
  <c r="T30" i="30"/>
  <c r="T17" i="30"/>
  <c r="T14" i="30"/>
  <c r="V5" i="30"/>
  <c r="U73" i="30"/>
  <c r="U39" i="30"/>
  <c r="U69" i="61"/>
  <c r="Z7" i="26"/>
  <c r="Y25" i="26"/>
  <c r="Y39" i="26"/>
  <c r="Y43" i="26"/>
  <c r="Y41" i="26"/>
  <c r="Y32" i="26"/>
  <c r="AF36" i="63"/>
  <c r="AF33" i="63"/>
  <c r="AF37" i="63"/>
  <c r="AF35" i="63"/>
  <c r="AF34" i="63"/>
  <c r="X43" i="62"/>
  <c r="Q58" i="30"/>
  <c r="P63" i="30"/>
  <c r="P64" i="30"/>
  <c r="P38" i="30"/>
  <c r="X72" i="26"/>
  <c r="X71" i="26"/>
  <c r="X70" i="26"/>
  <c r="X80" i="26"/>
  <c r="Y5" i="26"/>
  <c r="X76" i="26"/>
  <c r="X81" i="26"/>
  <c r="X75" i="26"/>
  <c r="X73" i="26"/>
  <c r="X82" i="26"/>
  <c r="X78" i="26"/>
  <c r="X79" i="26"/>
  <c r="X84" i="26"/>
  <c r="X74" i="26"/>
  <c r="X77" i="26"/>
  <c r="X83" i="26"/>
  <c r="X63" i="61"/>
  <c r="X72" i="30"/>
  <c r="Y67" i="30"/>
  <c r="Y72" i="64"/>
  <c r="Y73" i="64"/>
  <c r="Y39" i="64"/>
  <c r="Z67" i="64"/>
  <c r="V72" i="62"/>
  <c r="V73" i="62"/>
  <c r="V39" i="62"/>
  <c r="W67" i="62"/>
  <c r="AC36" i="61"/>
  <c r="AC34" i="61"/>
  <c r="AC35" i="61"/>
  <c r="AC33" i="61"/>
  <c r="AC37" i="61"/>
  <c r="AE7" i="61"/>
  <c r="AD25" i="61"/>
  <c r="AD32" i="61"/>
  <c r="AD41" i="61"/>
  <c r="AD39" i="61"/>
  <c r="AA63" i="63"/>
  <c r="V75" i="61"/>
  <c r="W5" i="61"/>
  <c r="V74" i="61"/>
  <c r="V80" i="61"/>
  <c r="V76" i="61"/>
  <c r="V73" i="61"/>
  <c r="V71" i="61"/>
  <c r="V77" i="61"/>
  <c r="V78" i="61"/>
  <c r="V72" i="61"/>
  <c r="V70" i="61"/>
  <c r="V81" i="61"/>
  <c r="V79" i="61"/>
  <c r="V82" i="61"/>
  <c r="V9" i="61"/>
  <c r="V64" i="61"/>
  <c r="V65" i="61"/>
  <c r="V66" i="61"/>
  <c r="W84" i="61"/>
  <c r="AB5" i="2"/>
  <c r="W64" i="61"/>
  <c r="W65" i="61"/>
  <c r="W66" i="61"/>
  <c r="X85" i="61"/>
  <c r="X34" i="26"/>
  <c r="X33" i="26"/>
  <c r="X36" i="26"/>
  <c r="X35" i="26"/>
  <c r="X37" i="26"/>
  <c r="AF27" i="63"/>
  <c r="AF29" i="63"/>
  <c r="AF28" i="63"/>
  <c r="AF26" i="63"/>
  <c r="AF30" i="63"/>
  <c r="AF13" i="63"/>
  <c r="Y25" i="30"/>
  <c r="R51" i="64"/>
  <c r="Y19" i="61"/>
  <c r="Y18" i="61"/>
  <c r="AA17" i="61"/>
  <c r="AB18" i="63"/>
  <c r="AB19" i="63"/>
  <c r="AD52" i="63"/>
  <c r="AD48" i="63"/>
  <c r="AD55" i="63"/>
  <c r="AD50" i="63"/>
  <c r="AD53" i="63"/>
  <c r="AD47" i="63"/>
  <c r="AD58" i="63"/>
  <c r="AD14" i="63"/>
  <c r="AD56" i="63"/>
  <c r="AD57" i="63"/>
  <c r="AD51" i="63"/>
  <c r="AD49" i="63"/>
  <c r="AD54" i="63"/>
  <c r="AG39" i="63"/>
  <c r="AG41" i="63"/>
  <c r="AH7" i="63"/>
  <c r="AG25" i="63"/>
  <c r="AG32" i="63"/>
  <c r="X29" i="26"/>
  <c r="X28" i="26"/>
  <c r="X27" i="26"/>
  <c r="X26" i="26"/>
  <c r="X30" i="26"/>
  <c r="X13" i="26"/>
  <c r="AF43" i="63"/>
  <c r="Q49" i="64"/>
  <c r="Z18" i="61"/>
  <c r="Z19" i="61"/>
  <c r="U18" i="26"/>
  <c r="U19" i="26"/>
  <c r="W15" i="26"/>
  <c r="W17" i="26"/>
  <c r="X54" i="26"/>
  <c r="X58" i="26"/>
  <c r="X53" i="26"/>
  <c r="X47" i="26"/>
  <c r="X14" i="26"/>
  <c r="X51" i="26"/>
  <c r="X55" i="26"/>
  <c r="X52" i="26"/>
  <c r="X56" i="26"/>
  <c r="X50" i="26"/>
  <c r="X48" i="26"/>
  <c r="X49" i="26"/>
  <c r="X57" i="26"/>
  <c r="AF55" i="63"/>
  <c r="AF54" i="63"/>
  <c r="AF47" i="63"/>
  <c r="AF49" i="63"/>
  <c r="AF57" i="63"/>
  <c r="AF51" i="63"/>
  <c r="AF14" i="63"/>
  <c r="AF50" i="63"/>
  <c r="AF58" i="63"/>
  <c r="AF56" i="63"/>
  <c r="AF48" i="63"/>
  <c r="AF52" i="63"/>
  <c r="AF53" i="63"/>
  <c r="Z63" i="61"/>
  <c r="AD15" i="63"/>
  <c r="AD17" i="63"/>
  <c r="U63" i="26"/>
  <c r="U64" i="26"/>
  <c r="U65" i="26"/>
  <c r="U66" i="26"/>
  <c r="V83" i="26"/>
  <c r="V69" i="26"/>
  <c r="U9" i="26"/>
  <c r="AE15" i="63"/>
  <c r="AE17" i="63"/>
  <c r="AC5" i="2"/>
  <c r="Y71" i="26"/>
  <c r="Y76" i="26"/>
  <c r="Y75" i="26"/>
  <c r="Y83" i="26"/>
  <c r="Y82" i="26"/>
  <c r="Y74" i="26"/>
  <c r="Y81" i="26"/>
  <c r="Y78" i="26"/>
  <c r="Y79" i="26"/>
  <c r="Y73" i="26"/>
  <c r="Y84" i="26"/>
  <c r="Y77" i="26"/>
  <c r="Z5" i="26"/>
  <c r="Y70" i="26"/>
  <c r="Y85" i="26"/>
  <c r="Y80" i="26"/>
  <c r="Y72" i="26"/>
  <c r="AC13" i="61"/>
  <c r="W80" i="63"/>
  <c r="W72" i="63"/>
  <c r="W78" i="63"/>
  <c r="W82" i="63"/>
  <c r="W71" i="63"/>
  <c r="X5" i="63"/>
  <c r="W75" i="63"/>
  <c r="W74" i="63"/>
  <c r="W77" i="63"/>
  <c r="W81" i="63"/>
  <c r="W79" i="63"/>
  <c r="W73" i="63"/>
  <c r="W83" i="63"/>
  <c r="W70" i="63"/>
  <c r="W76" i="63"/>
  <c r="W9" i="63"/>
  <c r="W64" i="63"/>
  <c r="W65" i="63"/>
  <c r="W66" i="63"/>
  <c r="X85" i="63"/>
  <c r="AB54" i="61"/>
  <c r="AB53" i="61"/>
  <c r="AB57" i="61"/>
  <c r="AB55" i="61"/>
  <c r="AB48" i="61"/>
  <c r="AB51" i="61"/>
  <c r="AB50" i="61"/>
  <c r="AB47" i="61"/>
  <c r="AB58" i="61"/>
  <c r="AB14" i="61"/>
  <c r="AB56" i="61"/>
  <c r="AB49" i="61"/>
  <c r="AB52" i="61"/>
  <c r="S51" i="62"/>
  <c r="AL5" i="64"/>
  <c r="R49" i="64"/>
  <c r="AG33" i="63"/>
  <c r="AG37" i="63"/>
  <c r="AG35" i="63"/>
  <c r="AG34" i="63"/>
  <c r="AG36" i="63"/>
  <c r="AG43" i="63"/>
  <c r="AG27" i="63"/>
  <c r="AG29" i="63"/>
  <c r="AG26" i="63"/>
  <c r="AG28" i="63"/>
  <c r="AG30" i="63"/>
  <c r="AA18" i="61"/>
  <c r="AA19" i="61"/>
  <c r="Z25" i="30"/>
  <c r="V69" i="61"/>
  <c r="AD28" i="61"/>
  <c r="AD29" i="61"/>
  <c r="AD27" i="61"/>
  <c r="AD26" i="61"/>
  <c r="AD30" i="61"/>
  <c r="AD13" i="61"/>
  <c r="R58" i="30"/>
  <c r="Q63" i="30"/>
  <c r="Q64" i="30"/>
  <c r="Q38" i="30"/>
  <c r="Y34" i="26"/>
  <c r="Y35" i="26"/>
  <c r="Y33" i="26"/>
  <c r="Y37" i="26"/>
  <c r="Y36" i="26"/>
  <c r="Z25" i="26"/>
  <c r="AA7" i="26"/>
  <c r="Z41" i="26"/>
  <c r="Z39" i="26"/>
  <c r="Z43" i="26"/>
  <c r="Z32" i="26"/>
  <c r="W5" i="30"/>
  <c r="V73" i="30"/>
  <c r="V39" i="30"/>
  <c r="V69" i="63"/>
  <c r="T63" i="62"/>
  <c r="T64" i="62"/>
  <c r="T38" i="62"/>
  <c r="U58" i="62"/>
  <c r="AB63" i="63"/>
  <c r="Y63" i="61"/>
  <c r="AH32" i="63"/>
  <c r="AH41" i="63"/>
  <c r="AH25" i="63"/>
  <c r="AH39" i="63"/>
  <c r="AI7" i="63"/>
  <c r="S51" i="64"/>
  <c r="W80" i="61"/>
  <c r="W76" i="61"/>
  <c r="W82" i="61"/>
  <c r="W70" i="61"/>
  <c r="W75" i="61"/>
  <c r="W72" i="61"/>
  <c r="W74" i="61"/>
  <c r="W81" i="61"/>
  <c r="X5" i="61"/>
  <c r="W79" i="61"/>
  <c r="W73" i="61"/>
  <c r="W77" i="61"/>
  <c r="W83" i="61"/>
  <c r="W71" i="61"/>
  <c r="W78" i="61"/>
  <c r="W9" i="61"/>
  <c r="AD43" i="61"/>
  <c r="AE32" i="61"/>
  <c r="AE25" i="61"/>
  <c r="AE39" i="61"/>
  <c r="AE43" i="61"/>
  <c r="AF7" i="61"/>
  <c r="AE41" i="61"/>
  <c r="Z72" i="64"/>
  <c r="Z73" i="64"/>
  <c r="Z39" i="64"/>
  <c r="AA67" i="64"/>
  <c r="Y43" i="62"/>
  <c r="W7" i="30"/>
  <c r="V10" i="30"/>
  <c r="U49" i="30"/>
  <c r="X26" i="62"/>
  <c r="W29" i="62"/>
  <c r="W30" i="62"/>
  <c r="W17" i="62"/>
  <c r="W14" i="62"/>
  <c r="AA63" i="64"/>
  <c r="AA64" i="64"/>
  <c r="AA38" i="64"/>
  <c r="AB58" i="64"/>
  <c r="Q43" i="30"/>
  <c r="AD35" i="61"/>
  <c r="AD37" i="61"/>
  <c r="AD34" i="61"/>
  <c r="AD33" i="61"/>
  <c r="AD36" i="61"/>
  <c r="W72" i="62"/>
  <c r="W73" i="62"/>
  <c r="W39" i="62"/>
  <c r="X67" i="62"/>
  <c r="Z67" i="30"/>
  <c r="Y72" i="30"/>
  <c r="Y29" i="26"/>
  <c r="Y28" i="26"/>
  <c r="Y26" i="26"/>
  <c r="Y27" i="26"/>
  <c r="Y30" i="26"/>
  <c r="V28" i="30"/>
  <c r="U29" i="30"/>
  <c r="U30" i="30"/>
  <c r="U17" i="30"/>
  <c r="U14" i="30"/>
  <c r="AD25" i="62"/>
  <c r="W43" i="64"/>
  <c r="W29" i="64"/>
  <c r="W30" i="64"/>
  <c r="W17" i="64"/>
  <c r="W14" i="64"/>
  <c r="X25" i="64"/>
  <c r="R49" i="62"/>
  <c r="AE7" i="62"/>
  <c r="AD10" i="62"/>
  <c r="AC7" i="64"/>
  <c r="AB10" i="64"/>
  <c r="V18" i="26"/>
  <c r="V19" i="26"/>
  <c r="AC19" i="63"/>
  <c r="AC18" i="63"/>
  <c r="AB15" i="61"/>
  <c r="AB17" i="61"/>
  <c r="AF15" i="63"/>
  <c r="AF17" i="63"/>
  <c r="V9" i="26"/>
  <c r="V63" i="26"/>
  <c r="V64" i="26"/>
  <c r="V65" i="26"/>
  <c r="V66" i="26"/>
  <c r="W84" i="26"/>
  <c r="W69" i="26"/>
  <c r="Y13" i="26"/>
  <c r="AA63" i="61"/>
  <c r="X15" i="26"/>
  <c r="X17" i="26"/>
  <c r="AD49" i="61"/>
  <c r="AD50" i="61"/>
  <c r="AD52" i="61"/>
  <c r="AD55" i="61"/>
  <c r="AD48" i="61"/>
  <c r="AD58" i="61"/>
  <c r="AD53" i="61"/>
  <c r="AD56" i="61"/>
  <c r="AD54" i="61"/>
  <c r="AD47" i="61"/>
  <c r="AD57" i="61"/>
  <c r="AD51" i="61"/>
  <c r="AD14" i="61"/>
  <c r="Z28" i="26"/>
  <c r="Z27" i="26"/>
  <c r="Z29" i="26"/>
  <c r="Z26" i="26"/>
  <c r="Z30" i="26"/>
  <c r="Z13" i="26"/>
  <c r="AG13" i="63"/>
  <c r="AI25" i="63"/>
  <c r="AI39" i="63"/>
  <c r="AI43" i="63"/>
  <c r="AI41" i="63"/>
  <c r="AJ7" i="63"/>
  <c r="AI32" i="63"/>
  <c r="AH33" i="63"/>
  <c r="AH34" i="63"/>
  <c r="AH36" i="63"/>
  <c r="AH35" i="63"/>
  <c r="AH37" i="63"/>
  <c r="AA67" i="30"/>
  <c r="Z72" i="30"/>
  <c r="V49" i="30"/>
  <c r="Z43" i="62"/>
  <c r="AE36" i="61"/>
  <c r="AE33" i="61"/>
  <c r="AE34" i="61"/>
  <c r="AE37" i="61"/>
  <c r="AE35" i="61"/>
  <c r="AH43" i="63"/>
  <c r="X5" i="30"/>
  <c r="W73" i="30"/>
  <c r="W39" i="30"/>
  <c r="S49" i="64"/>
  <c r="W69" i="63"/>
  <c r="X71" i="63"/>
  <c r="Y5" i="63"/>
  <c r="X80" i="63"/>
  <c r="X74" i="63"/>
  <c r="X76" i="63"/>
  <c r="X72" i="63"/>
  <c r="X70" i="63"/>
  <c r="X69" i="63"/>
  <c r="X84" i="63"/>
  <c r="X77" i="63"/>
  <c r="X78" i="63"/>
  <c r="X75" i="63"/>
  <c r="X81" i="63"/>
  <c r="X82" i="63"/>
  <c r="X73" i="63"/>
  <c r="X79" i="63"/>
  <c r="X83" i="63"/>
  <c r="X9" i="63"/>
  <c r="X64" i="63"/>
  <c r="X65" i="63"/>
  <c r="X66" i="63"/>
  <c r="Y86" i="63"/>
  <c r="Z84" i="26"/>
  <c r="Z72" i="26"/>
  <c r="Z70" i="26"/>
  <c r="AA5" i="26"/>
  <c r="Z86" i="26"/>
  <c r="Z71" i="26"/>
  <c r="Z82" i="26"/>
  <c r="Z77" i="26"/>
  <c r="Z80" i="26"/>
  <c r="Z83" i="26"/>
  <c r="Z81" i="26"/>
  <c r="Z78" i="26"/>
  <c r="Z73" i="26"/>
  <c r="Z85" i="26"/>
  <c r="Z75" i="26"/>
  <c r="Z74" i="26"/>
  <c r="Z76" i="26"/>
  <c r="Z79" i="26"/>
  <c r="Y25" i="64"/>
  <c r="X29" i="64"/>
  <c r="X30" i="64"/>
  <c r="X17" i="64"/>
  <c r="X14" i="64"/>
  <c r="AE25" i="62"/>
  <c r="AC63" i="63"/>
  <c r="AD7" i="64"/>
  <c r="AC10" i="64"/>
  <c r="S49" i="62"/>
  <c r="X43" i="64"/>
  <c r="W28" i="30"/>
  <c r="V29" i="30"/>
  <c r="V30" i="30"/>
  <c r="V17" i="30"/>
  <c r="V14" i="30"/>
  <c r="Y67" i="62"/>
  <c r="X72" i="62"/>
  <c r="X73" i="62"/>
  <c r="X39" i="62"/>
  <c r="R43" i="30"/>
  <c r="AF25" i="61"/>
  <c r="AF32" i="61"/>
  <c r="AF39" i="61"/>
  <c r="AF43" i="61"/>
  <c r="AF41" i="61"/>
  <c r="AG7" i="61"/>
  <c r="X78" i="61"/>
  <c r="X83" i="61"/>
  <c r="X84" i="61"/>
  <c r="Y5" i="61"/>
  <c r="X81" i="61"/>
  <c r="X71" i="61"/>
  <c r="X73" i="61"/>
  <c r="X70" i="61"/>
  <c r="X75" i="61"/>
  <c r="X77" i="61"/>
  <c r="X74" i="61"/>
  <c r="X72" i="61"/>
  <c r="X79" i="61"/>
  <c r="X76" i="61"/>
  <c r="X80" i="61"/>
  <c r="X82" i="61"/>
  <c r="X9" i="61"/>
  <c r="AH29" i="63"/>
  <c r="AH26" i="63"/>
  <c r="AH28" i="63"/>
  <c r="AH27" i="63"/>
  <c r="AH30" i="63"/>
  <c r="AH13" i="63"/>
  <c r="Y64" i="61"/>
  <c r="Y65" i="61"/>
  <c r="Y66" i="61"/>
  <c r="Z87" i="61"/>
  <c r="U63" i="62"/>
  <c r="U64" i="62"/>
  <c r="U38" i="62"/>
  <c r="V58" i="62"/>
  <c r="AB7" i="26"/>
  <c r="AA32" i="26"/>
  <c r="AA25" i="26"/>
  <c r="AA39" i="26"/>
  <c r="AA41" i="26"/>
  <c r="R63" i="30"/>
  <c r="R64" i="30"/>
  <c r="R38" i="30"/>
  <c r="S58" i="30"/>
  <c r="T51" i="62"/>
  <c r="X64" i="61"/>
  <c r="X65" i="61"/>
  <c r="X66" i="61"/>
  <c r="Y86" i="61"/>
  <c r="AD5" i="2"/>
  <c r="Y26" i="62"/>
  <c r="X29" i="62"/>
  <c r="X30" i="62"/>
  <c r="X17" i="62"/>
  <c r="X14" i="62"/>
  <c r="X7" i="30"/>
  <c r="W10" i="30"/>
  <c r="AB67" i="64"/>
  <c r="AA72" i="64"/>
  <c r="AA73" i="64"/>
  <c r="AA39" i="64"/>
  <c r="W69" i="61"/>
  <c r="T51" i="64"/>
  <c r="Z34" i="26"/>
  <c r="Z35" i="26"/>
  <c r="Z33" i="26"/>
  <c r="Z37" i="26"/>
  <c r="Z36" i="26"/>
  <c r="AA25" i="30"/>
  <c r="AM5" i="64"/>
  <c r="AC50" i="61"/>
  <c r="AC47" i="61"/>
  <c r="AC52" i="61"/>
  <c r="AC49" i="61"/>
  <c r="AC54" i="61"/>
  <c r="AC56" i="61"/>
  <c r="AC48" i="61"/>
  <c r="AC57" i="61"/>
  <c r="AC58" i="61"/>
  <c r="AC14" i="61"/>
  <c r="AC53" i="61"/>
  <c r="AC55" i="61"/>
  <c r="AC51" i="61"/>
  <c r="AE19" i="63"/>
  <c r="AE18" i="63"/>
  <c r="AD18" i="63"/>
  <c r="AD19" i="63"/>
  <c r="W19" i="26"/>
  <c r="W18" i="26"/>
  <c r="AE10" i="62"/>
  <c r="AF7" i="62"/>
  <c r="AC58" i="64"/>
  <c r="AB63" i="64"/>
  <c r="AB64" i="64"/>
  <c r="AB38" i="64"/>
  <c r="AE26" i="61"/>
  <c r="AE30" i="61"/>
  <c r="AE13" i="61"/>
  <c r="AE28" i="61"/>
  <c r="AE29" i="61"/>
  <c r="AE27" i="61"/>
  <c r="AE51" i="61"/>
  <c r="AE54" i="61"/>
  <c r="AE50" i="61"/>
  <c r="AE49" i="61"/>
  <c r="AE52" i="61"/>
  <c r="AE55" i="61"/>
  <c r="AE53" i="61"/>
  <c r="AE48" i="61"/>
  <c r="AE58" i="61"/>
  <c r="AE14" i="61"/>
  <c r="AE57" i="61"/>
  <c r="AE47" i="61"/>
  <c r="AE56" i="61"/>
  <c r="AD15" i="61"/>
  <c r="AD17" i="61"/>
  <c r="Z57" i="26"/>
  <c r="Z49" i="26"/>
  <c r="Z56" i="26"/>
  <c r="Z52" i="26"/>
  <c r="Z47" i="26"/>
  <c r="Z55" i="26"/>
  <c r="Z54" i="26"/>
  <c r="Z58" i="26"/>
  <c r="Z14" i="26"/>
  <c r="Z48" i="26"/>
  <c r="Z50" i="26"/>
  <c r="Z53" i="26"/>
  <c r="Z51" i="26"/>
  <c r="AD63" i="63"/>
  <c r="AC15" i="61"/>
  <c r="AC17" i="61"/>
  <c r="AH54" i="63"/>
  <c r="AH57" i="63"/>
  <c r="AH52" i="63"/>
  <c r="AH58" i="63"/>
  <c r="AH53" i="63"/>
  <c r="AH55" i="63"/>
  <c r="AH47" i="63"/>
  <c r="AH14" i="63"/>
  <c r="AH15" i="63"/>
  <c r="AH51" i="63"/>
  <c r="AH50" i="63"/>
  <c r="AH56" i="63"/>
  <c r="AH49" i="63"/>
  <c r="AH48" i="63"/>
  <c r="AN5" i="64"/>
  <c r="U51" i="64"/>
  <c r="AC67" i="64"/>
  <c r="AB72" i="64"/>
  <c r="AB73" i="64"/>
  <c r="AB39" i="64"/>
  <c r="Z26" i="62"/>
  <c r="Y29" i="62"/>
  <c r="Y30" i="62"/>
  <c r="Y17" i="62"/>
  <c r="Y14" i="62"/>
  <c r="S43" i="30"/>
  <c r="X28" i="30"/>
  <c r="W29" i="30"/>
  <c r="W30" i="30"/>
  <c r="W17" i="30"/>
  <c r="W14" i="30"/>
  <c r="Z25" i="64"/>
  <c r="Y29" i="64"/>
  <c r="Y30" i="64"/>
  <c r="Y17" i="64"/>
  <c r="Y14" i="64"/>
  <c r="AB25" i="30"/>
  <c r="X10" i="30"/>
  <c r="Y7" i="30"/>
  <c r="AE5" i="2"/>
  <c r="S63" i="30"/>
  <c r="S64" i="30"/>
  <c r="S38" i="30"/>
  <c r="T58" i="30"/>
  <c r="AA28" i="26"/>
  <c r="AA27" i="26"/>
  <c r="AA26" i="26"/>
  <c r="AA30" i="26"/>
  <c r="AA13" i="26"/>
  <c r="AA29" i="26"/>
  <c r="X69" i="61"/>
  <c r="Y74" i="61"/>
  <c r="Y71" i="61"/>
  <c r="Y82" i="61"/>
  <c r="Y79" i="61"/>
  <c r="Y81" i="61"/>
  <c r="Y80" i="61"/>
  <c r="Y75" i="61"/>
  <c r="Y84" i="61"/>
  <c r="Y78" i="61"/>
  <c r="Y83" i="61"/>
  <c r="Y85" i="61"/>
  <c r="Y70" i="61"/>
  <c r="Y69" i="61"/>
  <c r="Z5" i="61"/>
  <c r="Y76" i="61"/>
  <c r="Y77" i="61"/>
  <c r="Y73" i="61"/>
  <c r="Y72" i="61"/>
  <c r="Y9" i="61"/>
  <c r="AG41" i="61"/>
  <c r="AG32" i="61"/>
  <c r="AG25" i="61"/>
  <c r="AG39" i="61"/>
  <c r="AH7" i="61"/>
  <c r="AF29" i="61"/>
  <c r="AF28" i="61"/>
  <c r="AF27" i="61"/>
  <c r="AF26" i="61"/>
  <c r="AF30" i="61"/>
  <c r="Y72" i="62"/>
  <c r="Y73" i="62"/>
  <c r="Y39" i="62"/>
  <c r="Z67" i="62"/>
  <c r="Y43" i="64"/>
  <c r="AE7" i="64"/>
  <c r="AD10" i="64"/>
  <c r="AF25" i="62"/>
  <c r="AG58" i="63"/>
  <c r="AG48" i="63"/>
  <c r="AG54" i="63"/>
  <c r="AG50" i="63"/>
  <c r="AG53" i="63"/>
  <c r="AG51" i="63"/>
  <c r="AG52" i="63"/>
  <c r="AG57" i="63"/>
  <c r="AG47" i="63"/>
  <c r="AG56" i="63"/>
  <c r="AG55" i="63"/>
  <c r="AG49" i="63"/>
  <c r="AG14" i="63"/>
  <c r="AG15" i="63"/>
  <c r="X18" i="26"/>
  <c r="X19" i="26"/>
  <c r="AF19" i="63"/>
  <c r="AF18" i="63"/>
  <c r="AG7" i="62"/>
  <c r="AF10" i="62"/>
  <c r="U51" i="62"/>
  <c r="AB41" i="26"/>
  <c r="AC7" i="26"/>
  <c r="AB25" i="26"/>
  <c r="AB39" i="26"/>
  <c r="AB32" i="26"/>
  <c r="T49" i="64"/>
  <c r="AI34" i="63"/>
  <c r="AI35" i="63"/>
  <c r="AI33" i="63"/>
  <c r="AI37" i="63"/>
  <c r="AI36" i="63"/>
  <c r="AI27" i="63"/>
  <c r="AI29" i="63"/>
  <c r="AI28" i="63"/>
  <c r="AI26" i="63"/>
  <c r="AI30" i="63"/>
  <c r="AB18" i="61"/>
  <c r="AB19" i="61"/>
  <c r="AC63" i="64"/>
  <c r="AC64" i="64"/>
  <c r="AC38" i="64"/>
  <c r="AD58" i="64"/>
  <c r="W9" i="26"/>
  <c r="W63" i="26"/>
  <c r="W64" i="26"/>
  <c r="W65" i="26"/>
  <c r="W66" i="26"/>
  <c r="X85" i="26"/>
  <c r="X69" i="26"/>
  <c r="AE63" i="63"/>
  <c r="AA34" i="26"/>
  <c r="AA35" i="26"/>
  <c r="AA33" i="26"/>
  <c r="AA37" i="26"/>
  <c r="AA36" i="26"/>
  <c r="T49" i="62"/>
  <c r="W49" i="30"/>
  <c r="Y51" i="26"/>
  <c r="Y49" i="26"/>
  <c r="Y55" i="26"/>
  <c r="Y58" i="26"/>
  <c r="Y48" i="26"/>
  <c r="Y50" i="26"/>
  <c r="Y14" i="26"/>
  <c r="Y47" i="26"/>
  <c r="Y52" i="26"/>
  <c r="Y54" i="26"/>
  <c r="Y56" i="26"/>
  <c r="Y57" i="26"/>
  <c r="Y53" i="26"/>
  <c r="AA43" i="26"/>
  <c r="W58" i="62"/>
  <c r="V63" i="62"/>
  <c r="V64" i="62"/>
  <c r="V38" i="62"/>
  <c r="AF36" i="61"/>
  <c r="AF35" i="61"/>
  <c r="AF33" i="61"/>
  <c r="AF37" i="61"/>
  <c r="AF34" i="61"/>
  <c r="AA72" i="26"/>
  <c r="AA75" i="26"/>
  <c r="AB5" i="26"/>
  <c r="AA76" i="26"/>
  <c r="AA73" i="26"/>
  <c r="AA87" i="26"/>
  <c r="AA80" i="26"/>
  <c r="AA77" i="26"/>
  <c r="AA84" i="26"/>
  <c r="AA82" i="26"/>
  <c r="AA83" i="26"/>
  <c r="AA78" i="26"/>
  <c r="AA79" i="26"/>
  <c r="AA74" i="26"/>
  <c r="AA86" i="26"/>
  <c r="AA70" i="26"/>
  <c r="AA71" i="26"/>
  <c r="AA85" i="26"/>
  <c r="AA81" i="26"/>
  <c r="Y72" i="63"/>
  <c r="Y82" i="63"/>
  <c r="Y83" i="63"/>
  <c r="Y85" i="63"/>
  <c r="Y84" i="63"/>
  <c r="Y74" i="63"/>
  <c r="Y81" i="63"/>
  <c r="Y76" i="63"/>
  <c r="Y78" i="63"/>
  <c r="Y70" i="63"/>
  <c r="Z5" i="63"/>
  <c r="Y73" i="63"/>
  <c r="Y75" i="63"/>
  <c r="Y79" i="63"/>
  <c r="Y77" i="63"/>
  <c r="Y71" i="63"/>
  <c r="Y80" i="63"/>
  <c r="Y9" i="63"/>
  <c r="Y64" i="63"/>
  <c r="Y65" i="63"/>
  <c r="Y66" i="63"/>
  <c r="Z87" i="63"/>
  <c r="Y5" i="30"/>
  <c r="X73" i="30"/>
  <c r="X39" i="30"/>
  <c r="AA43" i="62"/>
  <c r="AA72" i="30"/>
  <c r="AB67" i="30"/>
  <c r="AJ39" i="63"/>
  <c r="AJ32" i="63"/>
  <c r="AK7" i="63"/>
  <c r="AJ41" i="63"/>
  <c r="AJ25" i="63"/>
  <c r="Z15" i="26"/>
  <c r="Z17" i="26"/>
  <c r="Y15" i="26"/>
  <c r="Y17" i="26"/>
  <c r="AB63" i="61"/>
  <c r="AA57" i="26"/>
  <c r="AA52" i="26"/>
  <c r="AA58" i="26"/>
  <c r="AA14" i="26"/>
  <c r="AA54" i="26"/>
  <c r="AA48" i="26"/>
  <c r="AA55" i="26"/>
  <c r="AA47" i="26"/>
  <c r="AA53" i="26"/>
  <c r="AA51" i="26"/>
  <c r="AA50" i="26"/>
  <c r="AA49" i="26"/>
  <c r="AA56" i="26"/>
  <c r="AI13" i="63"/>
  <c r="AF13" i="61"/>
  <c r="AE15" i="61"/>
  <c r="AE17" i="61"/>
  <c r="AC67" i="30"/>
  <c r="AB72" i="30"/>
  <c r="X49" i="30"/>
  <c r="U49" i="64"/>
  <c r="V51" i="62"/>
  <c r="AG35" i="61"/>
  <c r="AG36" i="61"/>
  <c r="AG34" i="61"/>
  <c r="AG33" i="61"/>
  <c r="AG37" i="61"/>
  <c r="U49" i="62"/>
  <c r="AD63" i="64"/>
  <c r="AD64" i="64"/>
  <c r="AD38" i="64"/>
  <c r="AE58" i="64"/>
  <c r="AG25" i="62"/>
  <c r="Z43" i="64"/>
  <c r="AH32" i="61"/>
  <c r="AI7" i="61"/>
  <c r="AH25" i="61"/>
  <c r="AH39" i="61"/>
  <c r="AH41" i="61"/>
  <c r="AC19" i="61"/>
  <c r="AC18" i="61"/>
  <c r="X58" i="62"/>
  <c r="W63" i="62"/>
  <c r="W64" i="62"/>
  <c r="W38" i="62"/>
  <c r="AH7" i="62"/>
  <c r="AG10" i="62"/>
  <c r="X63" i="26"/>
  <c r="X64" i="26"/>
  <c r="X65" i="26"/>
  <c r="X66" i="26"/>
  <c r="Y86" i="26"/>
  <c r="Y69" i="26"/>
  <c r="X9" i="26"/>
  <c r="AG17" i="63"/>
  <c r="AJ26" i="63"/>
  <c r="AJ27" i="63"/>
  <c r="AJ29" i="63"/>
  <c r="AJ28" i="63"/>
  <c r="AJ30" i="63"/>
  <c r="AJ43" i="63"/>
  <c r="AB43" i="62"/>
  <c r="Z5" i="30"/>
  <c r="Y73" i="30"/>
  <c r="Y39" i="30"/>
  <c r="AB43" i="26"/>
  <c r="AF7" i="64"/>
  <c r="AE10" i="64"/>
  <c r="AG29" i="61"/>
  <c r="AG27" i="61"/>
  <c r="AG26" i="61"/>
  <c r="AG30" i="61"/>
  <c r="AG28" i="61"/>
  <c r="Z79" i="61"/>
  <c r="Z83" i="61"/>
  <c r="Z77" i="61"/>
  <c r="Z75" i="61"/>
  <c r="Z74" i="61"/>
  <c r="Z81" i="61"/>
  <c r="Z73" i="61"/>
  <c r="Z84" i="61"/>
  <c r="Z78" i="61"/>
  <c r="Z86" i="61"/>
  <c r="Z70" i="61"/>
  <c r="Z76" i="61"/>
  <c r="Z85" i="61"/>
  <c r="Z80" i="61"/>
  <c r="Z72" i="61"/>
  <c r="AA5" i="61"/>
  <c r="Z71" i="61"/>
  <c r="Z82" i="61"/>
  <c r="Z9" i="61"/>
  <c r="Z64" i="61"/>
  <c r="Z65" i="61"/>
  <c r="Z66" i="61"/>
  <c r="AA88" i="61"/>
  <c r="Z7" i="30"/>
  <c r="Y10" i="30"/>
  <c r="Y28" i="30"/>
  <c r="X29" i="30"/>
  <c r="X30" i="30"/>
  <c r="X17" i="30"/>
  <c r="X14" i="30"/>
  <c r="AA26" i="62"/>
  <c r="Z29" i="62"/>
  <c r="Z30" i="62"/>
  <c r="Z17" i="62"/>
  <c r="Z14" i="62"/>
  <c r="AD18" i="61"/>
  <c r="AD19" i="61"/>
  <c r="Z29" i="64"/>
  <c r="Z30" i="64"/>
  <c r="Z17" i="64"/>
  <c r="Z14" i="64"/>
  <c r="AA25" i="64"/>
  <c r="T43" i="30"/>
  <c r="AB74" i="26"/>
  <c r="AB87" i="26"/>
  <c r="AB80" i="26"/>
  <c r="AB79" i="26"/>
  <c r="AB83" i="26"/>
  <c r="AC5" i="26"/>
  <c r="AB76" i="26"/>
  <c r="AB70" i="26"/>
  <c r="AB85" i="26"/>
  <c r="AB81" i="26"/>
  <c r="AB88" i="26"/>
  <c r="AB86" i="26"/>
  <c r="AB72" i="26"/>
  <c r="AB75" i="26"/>
  <c r="AB84" i="26"/>
  <c r="AB71" i="26"/>
  <c r="AB78" i="26"/>
  <c r="AB73" i="26"/>
  <c r="AB82" i="26"/>
  <c r="AB77" i="26"/>
  <c r="AB26" i="26"/>
  <c r="AB29" i="26"/>
  <c r="AB27" i="26"/>
  <c r="AB30" i="26"/>
  <c r="AB13" i="26"/>
  <c r="AB28" i="26"/>
  <c r="AF63" i="63"/>
  <c r="AK25" i="63"/>
  <c r="AK32" i="63"/>
  <c r="AK41" i="63"/>
  <c r="AL7" i="63"/>
  <c r="AK39" i="63"/>
  <c r="AK43" i="63"/>
  <c r="Z72" i="63"/>
  <c r="Z84" i="63"/>
  <c r="Z75" i="63"/>
  <c r="Z83" i="63"/>
  <c r="AA5" i="63"/>
  <c r="Z76" i="63"/>
  <c r="Z71" i="63"/>
  <c r="Z80" i="63"/>
  <c r="Z82" i="63"/>
  <c r="Z85" i="63"/>
  <c r="Z77" i="63"/>
  <c r="Z74" i="63"/>
  <c r="Z70" i="63"/>
  <c r="Z73" i="63"/>
  <c r="Z81" i="63"/>
  <c r="Z86" i="63"/>
  <c r="Z79" i="63"/>
  <c r="Z78" i="63"/>
  <c r="Z9" i="63"/>
  <c r="Z64" i="63"/>
  <c r="Z65" i="63"/>
  <c r="Z66" i="63"/>
  <c r="AA88" i="63"/>
  <c r="AC32" i="26"/>
  <c r="AD7" i="26"/>
  <c r="AC39" i="26"/>
  <c r="AC43" i="26"/>
  <c r="AC41" i="26"/>
  <c r="AC25" i="26"/>
  <c r="AC72" i="64"/>
  <c r="AC73" i="64"/>
  <c r="AC39" i="64"/>
  <c r="AD67" i="64"/>
  <c r="AO5" i="64"/>
  <c r="AJ35" i="63"/>
  <c r="AJ34" i="63"/>
  <c r="AJ33" i="63"/>
  <c r="AJ37" i="63"/>
  <c r="AJ36" i="63"/>
  <c r="Y69" i="63"/>
  <c r="AB36" i="26"/>
  <c r="AB33" i="26"/>
  <c r="AB37" i="26"/>
  <c r="AB34" i="26"/>
  <c r="AB35" i="26"/>
  <c r="AA67" i="62"/>
  <c r="Z72" i="62"/>
  <c r="Z73" i="62"/>
  <c r="Z39" i="62"/>
  <c r="AG43" i="61"/>
  <c r="U58" i="30"/>
  <c r="T63" i="30"/>
  <c r="T64" i="30"/>
  <c r="T38" i="30"/>
  <c r="AF5" i="2"/>
  <c r="AC25" i="30"/>
  <c r="V51" i="64"/>
  <c r="AH17" i="63"/>
  <c r="AA15" i="26"/>
  <c r="AA17" i="26"/>
  <c r="AG13" i="61"/>
  <c r="AB58" i="26"/>
  <c r="AB49" i="26"/>
  <c r="AB47" i="26"/>
  <c r="AB55" i="26"/>
  <c r="AB57" i="26"/>
  <c r="AB48" i="26"/>
  <c r="AB14" i="26"/>
  <c r="AB51" i="26"/>
  <c r="AB56" i="26"/>
  <c r="AB54" i="26"/>
  <c r="AB52" i="26"/>
  <c r="AB50" i="26"/>
  <c r="AB53" i="26"/>
  <c r="AJ13" i="63"/>
  <c r="Z69" i="61"/>
  <c r="V49" i="64"/>
  <c r="AH19" i="63"/>
  <c r="AH18" i="63"/>
  <c r="AD25" i="30"/>
  <c r="V58" i="30"/>
  <c r="U63" i="30"/>
  <c r="U64" i="30"/>
  <c r="U38" i="30"/>
  <c r="AC29" i="26"/>
  <c r="AC28" i="26"/>
  <c r="AC27" i="26"/>
  <c r="AC26" i="26"/>
  <c r="AC30" i="26"/>
  <c r="AC33" i="26"/>
  <c r="AC37" i="26"/>
  <c r="AC36" i="26"/>
  <c r="AC34" i="26"/>
  <c r="AC35" i="26"/>
  <c r="Z69" i="63"/>
  <c r="AA84" i="63"/>
  <c r="AA76" i="63"/>
  <c r="AA82" i="63"/>
  <c r="AA80" i="63"/>
  <c r="AB5" i="63"/>
  <c r="AA79" i="63"/>
  <c r="AA74" i="63"/>
  <c r="AA83" i="63"/>
  <c r="AA70" i="63"/>
  <c r="AA71" i="63"/>
  <c r="AA78" i="63"/>
  <c r="AA77" i="63"/>
  <c r="AA73" i="63"/>
  <c r="AA81" i="63"/>
  <c r="AA86" i="63"/>
  <c r="AA87" i="63"/>
  <c r="AA85" i="63"/>
  <c r="AA72" i="63"/>
  <c r="AA75" i="63"/>
  <c r="AA9" i="63"/>
  <c r="AA64" i="63"/>
  <c r="AA65" i="63"/>
  <c r="AA66" i="63"/>
  <c r="AB89" i="63"/>
  <c r="AK33" i="63"/>
  <c r="AK37" i="63"/>
  <c r="AK34" i="63"/>
  <c r="AK36" i="63"/>
  <c r="AK35" i="63"/>
  <c r="AB25" i="64"/>
  <c r="AA29" i="64"/>
  <c r="AA30" i="64"/>
  <c r="AA17" i="64"/>
  <c r="AA14" i="64"/>
  <c r="Y58" i="62"/>
  <c r="X63" i="62"/>
  <c r="X64" i="62"/>
  <c r="X38" i="62"/>
  <c r="AH43" i="61"/>
  <c r="AE63" i="64"/>
  <c r="AE64" i="64"/>
  <c r="AE38" i="64"/>
  <c r="AF58" i="64"/>
  <c r="V49" i="62"/>
  <c r="Y49" i="30"/>
  <c r="Y18" i="26"/>
  <c r="Y19" i="26"/>
  <c r="AG5" i="2"/>
  <c r="W51" i="64"/>
  <c r="AP5" i="64"/>
  <c r="AK28" i="63"/>
  <c r="AK26" i="63"/>
  <c r="AK29" i="63"/>
  <c r="AK30" i="63"/>
  <c r="AK27" i="63"/>
  <c r="AB26" i="62"/>
  <c r="AA29" i="62"/>
  <c r="AA30" i="62"/>
  <c r="AA17" i="62"/>
  <c r="AA14" i="62"/>
  <c r="Z10" i="30"/>
  <c r="AA7" i="30"/>
  <c r="AA72" i="61"/>
  <c r="AA74" i="61"/>
  <c r="AA70" i="61"/>
  <c r="AA80" i="61"/>
  <c r="AA76" i="61"/>
  <c r="AA82" i="61"/>
  <c r="AA71" i="61"/>
  <c r="AA84" i="61"/>
  <c r="AA75" i="61"/>
  <c r="AA79" i="61"/>
  <c r="AA78" i="61"/>
  <c r="AA86" i="61"/>
  <c r="AA85" i="61"/>
  <c r="AA81" i="61"/>
  <c r="AA87" i="61"/>
  <c r="AA73" i="61"/>
  <c r="AA83" i="61"/>
  <c r="AB5" i="61"/>
  <c r="AA77" i="61"/>
  <c r="AA9" i="61"/>
  <c r="AA64" i="61"/>
  <c r="AA65" i="61"/>
  <c r="AA66" i="61"/>
  <c r="AB89" i="61"/>
  <c r="AA5" i="30"/>
  <c r="Z73" i="30"/>
  <c r="Z39" i="30"/>
  <c r="AH27" i="61"/>
  <c r="AH29" i="61"/>
  <c r="AH28" i="61"/>
  <c r="AH26" i="61"/>
  <c r="AH30" i="61"/>
  <c r="AA43" i="64"/>
  <c r="AE67" i="64"/>
  <c r="AD72" i="64"/>
  <c r="AD73" i="64"/>
  <c r="AD39" i="64"/>
  <c r="AL32" i="63"/>
  <c r="AL25" i="63"/>
  <c r="AL41" i="63"/>
  <c r="AM7" i="63"/>
  <c r="AL39" i="63"/>
  <c r="AL43" i="63"/>
  <c r="AD63" i="61"/>
  <c r="AC43" i="62"/>
  <c r="AG18" i="63"/>
  <c r="AG19" i="63"/>
  <c r="AI7" i="62"/>
  <c r="AH10" i="62"/>
  <c r="AC63" i="61"/>
  <c r="AI41" i="61"/>
  <c r="AI39" i="61"/>
  <c r="AI43" i="61"/>
  <c r="AJ7" i="61"/>
  <c r="AI32" i="61"/>
  <c r="AI25" i="61"/>
  <c r="AC72" i="30"/>
  <c r="AD67" i="30"/>
  <c r="AF55" i="61"/>
  <c r="AF53" i="61"/>
  <c r="AF58" i="61"/>
  <c r="AF54" i="61"/>
  <c r="AF52" i="61"/>
  <c r="AF51" i="61"/>
  <c r="AF57" i="61"/>
  <c r="AF49" i="61"/>
  <c r="AF47" i="61"/>
  <c r="AF50" i="61"/>
  <c r="AF14" i="61"/>
  <c r="AF48" i="61"/>
  <c r="AF56" i="61"/>
  <c r="Z19" i="26"/>
  <c r="Z18" i="26"/>
  <c r="AB67" i="62"/>
  <c r="AA72" i="62"/>
  <c r="AA73" i="62"/>
  <c r="AA39" i="62"/>
  <c r="AD25" i="26"/>
  <c r="AD39" i="26"/>
  <c r="AD41" i="26"/>
  <c r="AE7" i="26"/>
  <c r="AD32" i="26"/>
  <c r="AC79" i="26"/>
  <c r="AC80" i="26"/>
  <c r="AC87" i="26"/>
  <c r="AC81" i="26"/>
  <c r="AC77" i="26"/>
  <c r="AC89" i="26"/>
  <c r="AC84" i="26"/>
  <c r="AC76" i="26"/>
  <c r="AC72" i="26"/>
  <c r="AC83" i="26"/>
  <c r="AC85" i="26"/>
  <c r="AC82" i="26"/>
  <c r="AD5" i="26"/>
  <c r="AC70" i="26"/>
  <c r="AC88" i="26"/>
  <c r="AC71" i="26"/>
  <c r="AC75" i="26"/>
  <c r="AC78" i="26"/>
  <c r="AC74" i="26"/>
  <c r="AC86" i="26"/>
  <c r="AC73" i="26"/>
  <c r="U43" i="30"/>
  <c r="Z28" i="30"/>
  <c r="Y29" i="30"/>
  <c r="Y30" i="30"/>
  <c r="Y17" i="30"/>
  <c r="Y14" i="30"/>
  <c r="AF10" i="64"/>
  <c r="AG7" i="64"/>
  <c r="AH34" i="61"/>
  <c r="AH35" i="61"/>
  <c r="AH36" i="61"/>
  <c r="AH37" i="61"/>
  <c r="AH33" i="61"/>
  <c r="AH25" i="62"/>
  <c r="W51" i="62"/>
  <c r="AE19" i="61"/>
  <c r="AE18" i="61"/>
  <c r="AI51" i="63"/>
  <c r="AI57" i="63"/>
  <c r="AI56" i="63"/>
  <c r="AI55" i="63"/>
  <c r="AI49" i="63"/>
  <c r="AI52" i="63"/>
  <c r="AI54" i="63"/>
  <c r="AI47" i="63"/>
  <c r="AI50" i="63"/>
  <c r="AI14" i="63"/>
  <c r="AI58" i="63"/>
  <c r="AI48" i="63"/>
  <c r="AI53" i="63"/>
  <c r="AB64" i="61"/>
  <c r="AB65" i="61"/>
  <c r="AB66" i="61"/>
  <c r="AC90" i="61"/>
  <c r="AF15" i="61"/>
  <c r="AF17" i="61"/>
  <c r="AH13" i="61"/>
  <c r="AC13" i="26"/>
  <c r="AI15" i="63"/>
  <c r="AI17" i="63"/>
  <c r="AB15" i="26"/>
  <c r="AB17" i="26"/>
  <c r="AI25" i="62"/>
  <c r="AD82" i="26"/>
  <c r="AD73" i="26"/>
  <c r="AD75" i="26"/>
  <c r="AD81" i="26"/>
  <c r="AD79" i="26"/>
  <c r="AD90" i="26"/>
  <c r="AD72" i="26"/>
  <c r="AD89" i="26"/>
  <c r="AD77" i="26"/>
  <c r="AD84" i="26"/>
  <c r="AD80" i="26"/>
  <c r="AD85" i="26"/>
  <c r="AD86" i="26"/>
  <c r="AD70" i="26"/>
  <c r="AD78" i="26"/>
  <c r="AD87" i="26"/>
  <c r="AD74" i="26"/>
  <c r="AD88" i="26"/>
  <c r="AD71" i="26"/>
  <c r="AD83" i="26"/>
  <c r="AD76" i="26"/>
  <c r="AE5" i="26"/>
  <c r="AD43" i="26"/>
  <c r="AI27" i="61"/>
  <c r="AI28" i="61"/>
  <c r="AI29" i="61"/>
  <c r="AI26" i="61"/>
  <c r="AI30" i="61"/>
  <c r="AJ7" i="62"/>
  <c r="AI10" i="62"/>
  <c r="AD43" i="62"/>
  <c r="AL36" i="63"/>
  <c r="AL35" i="63"/>
  <c r="AL37" i="63"/>
  <c r="AL33" i="63"/>
  <c r="AL34" i="63"/>
  <c r="AB79" i="61"/>
  <c r="AB76" i="61"/>
  <c r="AB80" i="61"/>
  <c r="AB74" i="61"/>
  <c r="AC5" i="61"/>
  <c r="AB72" i="61"/>
  <c r="AB87" i="61"/>
  <c r="AB77" i="61"/>
  <c r="AB70" i="61"/>
  <c r="AB75" i="61"/>
  <c r="AB71" i="61"/>
  <c r="AB81" i="61"/>
  <c r="AB86" i="61"/>
  <c r="AB73" i="61"/>
  <c r="AB85" i="61"/>
  <c r="AB84" i="61"/>
  <c r="AB88" i="61"/>
  <c r="AB78" i="61"/>
  <c r="AB83" i="61"/>
  <c r="AB82" i="61"/>
  <c r="AB9" i="61"/>
  <c r="AK13" i="63"/>
  <c r="AQ5" i="64"/>
  <c r="Y63" i="62"/>
  <c r="Y64" i="62"/>
  <c r="Y38" i="62"/>
  <c r="Z58" i="62"/>
  <c r="AA18" i="26"/>
  <c r="AA19" i="26"/>
  <c r="AG10" i="64"/>
  <c r="AH7" i="64"/>
  <c r="AA28" i="30"/>
  <c r="Z29" i="30"/>
  <c r="Z30" i="30"/>
  <c r="Z17" i="30"/>
  <c r="Z14" i="30"/>
  <c r="AD34" i="26"/>
  <c r="AD36" i="26"/>
  <c r="AD35" i="26"/>
  <c r="AD33" i="26"/>
  <c r="AD37" i="26"/>
  <c r="X51" i="62"/>
  <c r="V43" i="30"/>
  <c r="AE41" i="26"/>
  <c r="AE32" i="26"/>
  <c r="AE39" i="26"/>
  <c r="AE43" i="26"/>
  <c r="AF7" i="26"/>
  <c r="AE25" i="26"/>
  <c r="AD72" i="30"/>
  <c r="AE67" i="30"/>
  <c r="AJ25" i="61"/>
  <c r="AJ39" i="61"/>
  <c r="AJ41" i="61"/>
  <c r="AK7" i="61"/>
  <c r="AJ32" i="61"/>
  <c r="AC64" i="61"/>
  <c r="AC65" i="61"/>
  <c r="AC66" i="61"/>
  <c r="AD91" i="61"/>
  <c r="AE72" i="64"/>
  <c r="AE73" i="64"/>
  <c r="AE39" i="64"/>
  <c r="AF67" i="64"/>
  <c r="AB5" i="30"/>
  <c r="AA73" i="30"/>
  <c r="AA39" i="30"/>
  <c r="AA10" i="30"/>
  <c r="AB7" i="30"/>
  <c r="W49" i="62"/>
  <c r="V63" i="30"/>
  <c r="V64" i="30"/>
  <c r="V38" i="30"/>
  <c r="W58" i="30"/>
  <c r="AG53" i="61"/>
  <c r="AG49" i="61"/>
  <c r="AG58" i="61"/>
  <c r="AG14" i="61"/>
  <c r="AG50" i="61"/>
  <c r="AG55" i="61"/>
  <c r="AG57" i="61"/>
  <c r="AG56" i="61"/>
  <c r="AG48" i="61"/>
  <c r="AG51" i="61"/>
  <c r="AG54" i="61"/>
  <c r="AG52" i="61"/>
  <c r="AG47" i="61"/>
  <c r="AE63" i="61"/>
  <c r="AC67" i="62"/>
  <c r="AB72" i="62"/>
  <c r="AB73" i="62"/>
  <c r="AB39" i="62"/>
  <c r="Z63" i="26"/>
  <c r="Z64" i="26"/>
  <c r="Z65" i="26"/>
  <c r="Z66" i="26"/>
  <c r="AA88" i="26"/>
  <c r="AA69" i="26"/>
  <c r="Z9" i="26"/>
  <c r="AL28" i="63"/>
  <c r="AL26" i="63"/>
  <c r="AL27" i="63"/>
  <c r="AL29" i="63"/>
  <c r="AL30" i="63"/>
  <c r="AL13" i="63"/>
  <c r="AB43" i="64"/>
  <c r="AA69" i="61"/>
  <c r="X51" i="64"/>
  <c r="AG58" i="64"/>
  <c r="AF63" i="64"/>
  <c r="AF64" i="64"/>
  <c r="AF38" i="64"/>
  <c r="AC25" i="64"/>
  <c r="AB29" i="64"/>
  <c r="AB30" i="64"/>
  <c r="AB17" i="64"/>
  <c r="AB14" i="64"/>
  <c r="AH63" i="63"/>
  <c r="AJ49" i="63"/>
  <c r="AJ57" i="63"/>
  <c r="AJ48" i="63"/>
  <c r="AJ56" i="63"/>
  <c r="AJ52" i="63"/>
  <c r="AJ50" i="63"/>
  <c r="AJ53" i="63"/>
  <c r="AJ54" i="63"/>
  <c r="AJ51" i="63"/>
  <c r="AJ47" i="63"/>
  <c r="AJ14" i="63"/>
  <c r="AJ55" i="63"/>
  <c r="AJ58" i="63"/>
  <c r="AH5" i="2"/>
  <c r="Z49" i="30"/>
  <c r="AD29" i="26"/>
  <c r="AD27" i="26"/>
  <c r="AD26" i="26"/>
  <c r="AD30" i="26"/>
  <c r="AD28" i="26"/>
  <c r="AI33" i="61"/>
  <c r="AI35" i="61"/>
  <c r="AI34" i="61"/>
  <c r="AI37" i="61"/>
  <c r="AI36" i="61"/>
  <c r="AG63" i="63"/>
  <c r="AN7" i="63"/>
  <c r="AM32" i="63"/>
  <c r="AM39" i="63"/>
  <c r="AM41" i="63"/>
  <c r="AM25" i="63"/>
  <c r="AC26" i="62"/>
  <c r="AB29" i="62"/>
  <c r="AB30" i="62"/>
  <c r="AB17" i="62"/>
  <c r="AB14" i="62"/>
  <c r="Y9" i="26"/>
  <c r="Y63" i="26"/>
  <c r="Y64" i="26"/>
  <c r="Y65" i="26"/>
  <c r="Y66" i="26"/>
  <c r="Z87" i="26"/>
  <c r="Z69" i="26"/>
  <c r="AA69" i="63"/>
  <c r="AB82" i="63"/>
  <c r="AB70" i="63"/>
  <c r="AB85" i="63"/>
  <c r="AB72" i="63"/>
  <c r="AB73" i="63"/>
  <c r="AB76" i="63"/>
  <c r="AB75" i="63"/>
  <c r="AB83" i="63"/>
  <c r="AB77" i="63"/>
  <c r="AC5" i="63"/>
  <c r="AB84" i="63"/>
  <c r="AB86" i="63"/>
  <c r="AB80" i="63"/>
  <c r="AB74" i="63"/>
  <c r="AB88" i="63"/>
  <c r="AB87" i="63"/>
  <c r="AB79" i="63"/>
  <c r="AB78" i="63"/>
  <c r="AB71" i="63"/>
  <c r="AB81" i="63"/>
  <c r="AB9" i="63"/>
  <c r="AB64" i="63"/>
  <c r="AB65" i="63"/>
  <c r="AB66" i="63"/>
  <c r="AC90" i="63"/>
  <c r="AE25" i="30"/>
  <c r="W49" i="64"/>
  <c r="AJ15" i="63"/>
  <c r="AJ17" i="63"/>
  <c r="AI13" i="61"/>
  <c r="AA63" i="26"/>
  <c r="AA64" i="26"/>
  <c r="AA65" i="26"/>
  <c r="AA66" i="26"/>
  <c r="AB89" i="26"/>
  <c r="AB69" i="26"/>
  <c r="AA9" i="26"/>
  <c r="AD13" i="26"/>
  <c r="AG15" i="61"/>
  <c r="AG17" i="61"/>
  <c r="AD25" i="64"/>
  <c r="AC29" i="64"/>
  <c r="AC30" i="64"/>
  <c r="AC17" i="64"/>
  <c r="AC14" i="64"/>
  <c r="Y51" i="64"/>
  <c r="AL48" i="63"/>
  <c r="AL57" i="63"/>
  <c r="AL50" i="63"/>
  <c r="AL55" i="63"/>
  <c r="AL47" i="63"/>
  <c r="AL52" i="63"/>
  <c r="AL56" i="63"/>
  <c r="AL51" i="63"/>
  <c r="AL58" i="63"/>
  <c r="AL14" i="63"/>
  <c r="AL53" i="63"/>
  <c r="AL54" i="63"/>
  <c r="AL49" i="63"/>
  <c r="AK54" i="63"/>
  <c r="AK55" i="63"/>
  <c r="AK58" i="63"/>
  <c r="AK47" i="63"/>
  <c r="AK57" i="63"/>
  <c r="AK52" i="63"/>
  <c r="AK56" i="63"/>
  <c r="AK48" i="63"/>
  <c r="AK49" i="63"/>
  <c r="AK50" i="63"/>
  <c r="AK14" i="63"/>
  <c r="AK51" i="63"/>
  <c r="AK53" i="63"/>
  <c r="AF19" i="61"/>
  <c r="AF18" i="61"/>
  <c r="AD26" i="62"/>
  <c r="AC29" i="62"/>
  <c r="AC30" i="62"/>
  <c r="AC17" i="62"/>
  <c r="AC14" i="62"/>
  <c r="AI5" i="2"/>
  <c r="AC72" i="62"/>
  <c r="AC73" i="62"/>
  <c r="AC39" i="62"/>
  <c r="AD67" i="62"/>
  <c r="X49" i="62"/>
  <c r="AC71" i="63"/>
  <c r="AC88" i="63"/>
  <c r="AD5" i="63"/>
  <c r="AC70" i="63"/>
  <c r="AC75" i="63"/>
  <c r="AC72" i="63"/>
  <c r="AC80" i="63"/>
  <c r="AC84" i="63"/>
  <c r="AC79" i="63"/>
  <c r="AC76" i="63"/>
  <c r="AC78" i="63"/>
  <c r="AC87" i="63"/>
  <c r="AC85" i="63"/>
  <c r="AC82" i="63"/>
  <c r="AC74" i="63"/>
  <c r="AC73" i="63"/>
  <c r="AC86" i="63"/>
  <c r="AC77" i="63"/>
  <c r="AC81" i="63"/>
  <c r="AC89" i="63"/>
  <c r="AC83" i="63"/>
  <c r="AC9" i="63"/>
  <c r="AC64" i="63"/>
  <c r="AC65" i="63"/>
  <c r="AC66" i="63"/>
  <c r="AD91" i="63"/>
  <c r="AB69" i="63"/>
  <c r="AM36" i="63"/>
  <c r="AM35" i="63"/>
  <c r="AM33" i="63"/>
  <c r="AM37" i="63"/>
  <c r="AM34" i="63"/>
  <c r="AA49" i="30"/>
  <c r="AH58" i="64"/>
  <c r="AG63" i="64"/>
  <c r="AG64" i="64"/>
  <c r="AG38" i="64"/>
  <c r="AJ43" i="61"/>
  <c r="AE27" i="26"/>
  <c r="AE29" i="26"/>
  <c r="AE26" i="26"/>
  <c r="AE30" i="26"/>
  <c r="AE13" i="26"/>
  <c r="AE28" i="26"/>
  <c r="Y51" i="62"/>
  <c r="AI7" i="64"/>
  <c r="AH10" i="64"/>
  <c r="AK7" i="62"/>
  <c r="AJ10" i="62"/>
  <c r="AC50" i="26"/>
  <c r="AC49" i="26"/>
  <c r="AC54" i="26"/>
  <c r="AC58" i="26"/>
  <c r="AC52" i="26"/>
  <c r="AC47" i="26"/>
  <c r="AC53" i="26"/>
  <c r="AC48" i="26"/>
  <c r="AC51" i="26"/>
  <c r="AC56" i="26"/>
  <c r="AC55" i="26"/>
  <c r="AC57" i="26"/>
  <c r="AC14" i="26"/>
  <c r="X49" i="64"/>
  <c r="AM28" i="63"/>
  <c r="AM30" i="63"/>
  <c r="AM29" i="63"/>
  <c r="AM26" i="63"/>
  <c r="AM27" i="63"/>
  <c r="AO7" i="63"/>
  <c r="AN41" i="63"/>
  <c r="AN25" i="63"/>
  <c r="AN39" i="63"/>
  <c r="AN32" i="63"/>
  <c r="AC43" i="64"/>
  <c r="X58" i="30"/>
  <c r="W63" i="30"/>
  <c r="W64" i="30"/>
  <c r="W38" i="30"/>
  <c r="AG67" i="64"/>
  <c r="AF72" i="64"/>
  <c r="AF73" i="64"/>
  <c r="AF39" i="64"/>
  <c r="AJ33" i="61"/>
  <c r="AJ35" i="61"/>
  <c r="AJ34" i="61"/>
  <c r="AJ36" i="61"/>
  <c r="AJ37" i="61"/>
  <c r="AJ28" i="61"/>
  <c r="AJ27" i="61"/>
  <c r="AJ29" i="61"/>
  <c r="AJ30" i="61"/>
  <c r="AJ13" i="61"/>
  <c r="AJ26" i="61"/>
  <c r="AF41" i="26"/>
  <c r="AF32" i="26"/>
  <c r="AF39" i="26"/>
  <c r="AF43" i="26"/>
  <c r="AG7" i="26"/>
  <c r="AF25" i="26"/>
  <c r="W43" i="30"/>
  <c r="AA58" i="62"/>
  <c r="Z63" i="62"/>
  <c r="Z64" i="62"/>
  <c r="Z38" i="62"/>
  <c r="AR5" i="64"/>
  <c r="AE43" i="62"/>
  <c r="AH49" i="61"/>
  <c r="AH55" i="61"/>
  <c r="AH54" i="61"/>
  <c r="AH53" i="61"/>
  <c r="AH56" i="61"/>
  <c r="AH57" i="61"/>
  <c r="AH47" i="61"/>
  <c r="AH52" i="61"/>
  <c r="AH48" i="61"/>
  <c r="AH58" i="61"/>
  <c r="AH14" i="61"/>
  <c r="AH51" i="61"/>
  <c r="AH50" i="61"/>
  <c r="AF25" i="30"/>
  <c r="AB10" i="30"/>
  <c r="AC7" i="30"/>
  <c r="AK25" i="61"/>
  <c r="AK32" i="61"/>
  <c r="AL7" i="61"/>
  <c r="AK39" i="61"/>
  <c r="AK41" i="61"/>
  <c r="AE72" i="30"/>
  <c r="AF67" i="30"/>
  <c r="AJ25" i="62"/>
  <c r="AI18" i="63"/>
  <c r="AI19" i="63"/>
  <c r="AM43" i="63"/>
  <c r="AC5" i="30"/>
  <c r="AB73" i="30"/>
  <c r="AB39" i="30"/>
  <c r="AE36" i="26"/>
  <c r="AE34" i="26"/>
  <c r="AE35" i="26"/>
  <c r="AE33" i="26"/>
  <c r="AE37" i="26"/>
  <c r="AB28" i="30"/>
  <c r="AA29" i="30"/>
  <c r="AA30" i="30"/>
  <c r="AA17" i="30"/>
  <c r="AA14" i="30"/>
  <c r="AB69" i="61"/>
  <c r="AC72" i="61"/>
  <c r="AC70" i="61"/>
  <c r="AC73" i="61"/>
  <c r="AC85" i="61"/>
  <c r="AC71" i="61"/>
  <c r="AC86" i="61"/>
  <c r="AC84" i="61"/>
  <c r="AC74" i="61"/>
  <c r="AC87" i="61"/>
  <c r="AD5" i="61"/>
  <c r="AC76" i="61"/>
  <c r="AC79" i="61"/>
  <c r="AC88" i="61"/>
  <c r="AC80" i="61"/>
  <c r="AC81" i="61"/>
  <c r="AC89" i="61"/>
  <c r="AC77" i="61"/>
  <c r="AC75" i="61"/>
  <c r="AC82" i="61"/>
  <c r="AC78" i="61"/>
  <c r="AC83" i="61"/>
  <c r="AC9" i="61"/>
  <c r="AE74" i="26"/>
  <c r="AE88" i="26"/>
  <c r="AE75" i="26"/>
  <c r="AE87" i="26"/>
  <c r="AE85" i="26"/>
  <c r="AE77" i="26"/>
  <c r="AF5" i="26"/>
  <c r="AE72" i="26"/>
  <c r="AE83" i="26"/>
  <c r="AE70" i="26"/>
  <c r="AE76" i="26"/>
  <c r="AE82" i="26"/>
  <c r="AE79" i="26"/>
  <c r="AE89" i="26"/>
  <c r="AE71" i="26"/>
  <c r="AE81" i="26"/>
  <c r="AE86" i="26"/>
  <c r="AE80" i="26"/>
  <c r="AE90" i="26"/>
  <c r="AE91" i="26"/>
  <c r="AE84" i="26"/>
  <c r="AE73" i="26"/>
  <c r="AE78" i="26"/>
  <c r="AB18" i="26"/>
  <c r="AB19" i="26"/>
  <c r="AL15" i="63"/>
  <c r="AL17" i="63"/>
  <c r="AJ56" i="61"/>
  <c r="AJ47" i="61"/>
  <c r="AJ55" i="61"/>
  <c r="AJ53" i="61"/>
  <c r="AJ50" i="61"/>
  <c r="AJ57" i="61"/>
  <c r="AJ14" i="61"/>
  <c r="AJ49" i="61"/>
  <c r="AJ58" i="61"/>
  <c r="AJ54" i="61"/>
  <c r="AJ51" i="61"/>
  <c r="AJ52" i="61"/>
  <c r="AJ48" i="61"/>
  <c r="AC15" i="26"/>
  <c r="AC17" i="26"/>
  <c r="AE52" i="26"/>
  <c r="AE47" i="26"/>
  <c r="AE51" i="26"/>
  <c r="AE49" i="26"/>
  <c r="AE54" i="26"/>
  <c r="AE58" i="26"/>
  <c r="AE56" i="26"/>
  <c r="AE50" i="26"/>
  <c r="AE53" i="26"/>
  <c r="AE57" i="26"/>
  <c r="AE14" i="26"/>
  <c r="AE55" i="26"/>
  <c r="AE48" i="26"/>
  <c r="AH15" i="61"/>
  <c r="AH17" i="61"/>
  <c r="AK15" i="63"/>
  <c r="AK17" i="63"/>
  <c r="AB9" i="26"/>
  <c r="AB63" i="26"/>
  <c r="AB64" i="26"/>
  <c r="AB65" i="26"/>
  <c r="AB66" i="26"/>
  <c r="AC90" i="26"/>
  <c r="AC69" i="26"/>
  <c r="AK43" i="61"/>
  <c r="AC10" i="30"/>
  <c r="AD7" i="30"/>
  <c r="X43" i="30"/>
  <c r="AF33" i="26"/>
  <c r="AF36" i="26"/>
  <c r="AF37" i="26"/>
  <c r="AF35" i="26"/>
  <c r="AF34" i="26"/>
  <c r="AN34" i="63"/>
  <c r="AN37" i="63"/>
  <c r="AN33" i="63"/>
  <c r="AN36" i="63"/>
  <c r="AN35" i="63"/>
  <c r="AM13" i="63"/>
  <c r="Z51" i="62"/>
  <c r="Y49" i="62"/>
  <c r="AD57" i="26"/>
  <c r="AD56" i="26"/>
  <c r="AD48" i="26"/>
  <c r="AD58" i="26"/>
  <c r="AD49" i="26"/>
  <c r="AD47" i="26"/>
  <c r="AD14" i="26"/>
  <c r="AD53" i="26"/>
  <c r="AD55" i="26"/>
  <c r="AD54" i="26"/>
  <c r="AD52" i="26"/>
  <c r="AD51" i="26"/>
  <c r="AD50" i="26"/>
  <c r="AF84" i="26"/>
  <c r="AF75" i="26"/>
  <c r="AF89" i="26"/>
  <c r="AF85" i="26"/>
  <c r="AF70" i="26"/>
  <c r="AF71" i="26"/>
  <c r="AF81" i="26"/>
  <c r="AF78" i="26"/>
  <c r="AF83" i="26"/>
  <c r="AF77" i="26"/>
  <c r="AF74" i="26"/>
  <c r="AF88" i="26"/>
  <c r="AF90" i="26"/>
  <c r="AF76" i="26"/>
  <c r="AF72" i="26"/>
  <c r="AF79" i="26"/>
  <c r="AF91" i="26"/>
  <c r="AF86" i="26"/>
  <c r="AF92" i="26"/>
  <c r="AF82" i="26"/>
  <c r="AF73" i="26"/>
  <c r="AF80" i="26"/>
  <c r="AF87" i="26"/>
  <c r="AG5" i="26"/>
  <c r="AK36" i="61"/>
  <c r="AK33" i="61"/>
  <c r="AK34" i="61"/>
  <c r="AK37" i="61"/>
  <c r="AK35" i="61"/>
  <c r="AG25" i="30"/>
  <c r="AS5" i="64"/>
  <c r="AH7" i="26"/>
  <c r="AG41" i="26"/>
  <c r="AG32" i="26"/>
  <c r="AG39" i="26"/>
  <c r="AG25" i="26"/>
  <c r="AN26" i="63"/>
  <c r="AN30" i="63"/>
  <c r="AN13" i="63"/>
  <c r="AN28" i="63"/>
  <c r="AN29" i="63"/>
  <c r="AN27" i="63"/>
  <c r="AB49" i="30"/>
  <c r="AC69" i="63"/>
  <c r="Z51" i="64"/>
  <c r="AG18" i="61"/>
  <c r="AG19" i="61"/>
  <c r="AD43" i="64"/>
  <c r="Y49" i="64"/>
  <c r="AL7" i="62"/>
  <c r="AK10" i="62"/>
  <c r="AH63" i="64"/>
  <c r="AH64" i="64"/>
  <c r="AH38" i="64"/>
  <c r="AI58" i="64"/>
  <c r="AD77" i="63"/>
  <c r="AD73" i="63"/>
  <c r="AD88" i="63"/>
  <c r="AD71" i="63"/>
  <c r="AD74" i="63"/>
  <c r="AD80" i="63"/>
  <c r="AD87" i="63"/>
  <c r="AD78" i="63"/>
  <c r="AD86" i="63"/>
  <c r="AD81" i="63"/>
  <c r="AD82" i="63"/>
  <c r="AD76" i="63"/>
  <c r="AD85" i="63"/>
  <c r="AD90" i="63"/>
  <c r="AD84" i="63"/>
  <c r="AD79" i="63"/>
  <c r="AD83" i="63"/>
  <c r="AE5" i="63"/>
  <c r="AD70" i="63"/>
  <c r="AD75" i="63"/>
  <c r="AD72" i="63"/>
  <c r="AD89" i="63"/>
  <c r="AD9" i="63"/>
  <c r="AD64" i="63"/>
  <c r="AD65" i="63"/>
  <c r="AD66" i="63"/>
  <c r="AE92" i="63"/>
  <c r="AJ5" i="2"/>
  <c r="AF63" i="61"/>
  <c r="AI53" i="61"/>
  <c r="AI55" i="61"/>
  <c r="AI49" i="61"/>
  <c r="AI58" i="61"/>
  <c r="AI48" i="61"/>
  <c r="AI56" i="61"/>
  <c r="AI57" i="61"/>
  <c r="AI54" i="61"/>
  <c r="AI52" i="61"/>
  <c r="AI50" i="61"/>
  <c r="AI51" i="61"/>
  <c r="AI47" i="61"/>
  <c r="AI14" i="61"/>
  <c r="AK26" i="61"/>
  <c r="AK27" i="61"/>
  <c r="AK30" i="61"/>
  <c r="AK13" i="61"/>
  <c r="AK28" i="61"/>
  <c r="AK29" i="61"/>
  <c r="AF43" i="62"/>
  <c r="AK25" i="62"/>
  <c r="AA63" i="62"/>
  <c r="AA64" i="62"/>
  <c r="AA38" i="62"/>
  <c r="AB58" i="62"/>
  <c r="AO39" i="63"/>
  <c r="AO41" i="63"/>
  <c r="AO32" i="63"/>
  <c r="AO25" i="63"/>
  <c r="AP7" i="63"/>
  <c r="AE25" i="64"/>
  <c r="AD29" i="64"/>
  <c r="AD30" i="64"/>
  <c r="AD17" i="64"/>
  <c r="AD14" i="64"/>
  <c r="AJ19" i="63"/>
  <c r="AJ18" i="63"/>
  <c r="AD86" i="61"/>
  <c r="AD89" i="61"/>
  <c r="AD71" i="61"/>
  <c r="AD83" i="61"/>
  <c r="AD82" i="61"/>
  <c r="AE5" i="61"/>
  <c r="AD73" i="61"/>
  <c r="AD88" i="61"/>
  <c r="AD72" i="61"/>
  <c r="AD81" i="61"/>
  <c r="AD77" i="61"/>
  <c r="AD74" i="61"/>
  <c r="AD85" i="61"/>
  <c r="AD84" i="61"/>
  <c r="AD79" i="61"/>
  <c r="AD80" i="61"/>
  <c r="AD87" i="61"/>
  <c r="AD78" i="61"/>
  <c r="AD75" i="61"/>
  <c r="AD70" i="61"/>
  <c r="AD76" i="61"/>
  <c r="AD90" i="61"/>
  <c r="AD9" i="61"/>
  <c r="AD64" i="61"/>
  <c r="AD65" i="61"/>
  <c r="AD66" i="61"/>
  <c r="AE92" i="61"/>
  <c r="AC69" i="61"/>
  <c r="AC28" i="30"/>
  <c r="AB29" i="30"/>
  <c r="AB30" i="30"/>
  <c r="AB17" i="30"/>
  <c r="AB14" i="30"/>
  <c r="AD5" i="30"/>
  <c r="AC73" i="30"/>
  <c r="AC39" i="30"/>
  <c r="AI63" i="63"/>
  <c r="AF72" i="30"/>
  <c r="AG67" i="30"/>
  <c r="AM7" i="61"/>
  <c r="AL39" i="61"/>
  <c r="AL41" i="61"/>
  <c r="AL25" i="61"/>
  <c r="AL32" i="61"/>
  <c r="AF27" i="26"/>
  <c r="AF30" i="26"/>
  <c r="AF28" i="26"/>
  <c r="AF29" i="26"/>
  <c r="AF26" i="26"/>
  <c r="AH67" i="64"/>
  <c r="AG72" i="64"/>
  <c r="AG73" i="64"/>
  <c r="AG39" i="64"/>
  <c r="X63" i="30"/>
  <c r="X64" i="30"/>
  <c r="X38" i="30"/>
  <c r="Y58" i="30"/>
  <c r="AN43" i="63"/>
  <c r="AJ7" i="64"/>
  <c r="AI10" i="64"/>
  <c r="AD72" i="62"/>
  <c r="AD73" i="62"/>
  <c r="AD39" i="62"/>
  <c r="AE67" i="62"/>
  <c r="AE26" i="62"/>
  <c r="AD29" i="62"/>
  <c r="AD30" i="62"/>
  <c r="AD17" i="62"/>
  <c r="AD14" i="62"/>
  <c r="AJ15" i="61"/>
  <c r="AJ17" i="61"/>
  <c r="AK47" i="61"/>
  <c r="AK49" i="61"/>
  <c r="AK54" i="61"/>
  <c r="AK48" i="61"/>
  <c r="AK53" i="61"/>
  <c r="AK55" i="61"/>
  <c r="AK14" i="61"/>
  <c r="AK50" i="61"/>
  <c r="AK56" i="61"/>
  <c r="AK58" i="61"/>
  <c r="AK52" i="61"/>
  <c r="AK57" i="61"/>
  <c r="AK51" i="61"/>
  <c r="AD15" i="26"/>
  <c r="AD17" i="26"/>
  <c r="AN51" i="63"/>
  <c r="AN58" i="63"/>
  <c r="AN14" i="63"/>
  <c r="AN47" i="63"/>
  <c r="AN50" i="63"/>
  <c r="AN48" i="63"/>
  <c r="AN57" i="63"/>
  <c r="AN53" i="63"/>
  <c r="AN52" i="63"/>
  <c r="AN56" i="63"/>
  <c r="AN49" i="63"/>
  <c r="AN55" i="63"/>
  <c r="AN54" i="63"/>
  <c r="AE15" i="26"/>
  <c r="AE17" i="26"/>
  <c r="AI15" i="61"/>
  <c r="AI17" i="61"/>
  <c r="AG63" i="61"/>
  <c r="AF13" i="26"/>
  <c r="AD28" i="30"/>
  <c r="AC29" i="30"/>
  <c r="AC30" i="30"/>
  <c r="AC17" i="30"/>
  <c r="AC14" i="30"/>
  <c r="AE81" i="61"/>
  <c r="AE79" i="61"/>
  <c r="AE89" i="61"/>
  <c r="AE70" i="61"/>
  <c r="AE82" i="61"/>
  <c r="AE77" i="61"/>
  <c r="AE87" i="61"/>
  <c r="AF5" i="61"/>
  <c r="AE84" i="61"/>
  <c r="AE74" i="61"/>
  <c r="AE72" i="61"/>
  <c r="AE80" i="61"/>
  <c r="AE83" i="61"/>
  <c r="AE86" i="61"/>
  <c r="AE85" i="61"/>
  <c r="AE91" i="61"/>
  <c r="AE90" i="61"/>
  <c r="AE76" i="61"/>
  <c r="AE71" i="61"/>
  <c r="AE88" i="61"/>
  <c r="AE78" i="61"/>
  <c r="AE75" i="61"/>
  <c r="AE73" i="61"/>
  <c r="AE9" i="61"/>
  <c r="AE64" i="61"/>
  <c r="AE65" i="61"/>
  <c r="AE66" i="61"/>
  <c r="AF93" i="61"/>
  <c r="AO36" i="63"/>
  <c r="AO33" i="63"/>
  <c r="AO37" i="63"/>
  <c r="AO34" i="63"/>
  <c r="AO35" i="63"/>
  <c r="AI63" i="64"/>
  <c r="AI64" i="64"/>
  <c r="AI38" i="64"/>
  <c r="AJ58" i="64"/>
  <c r="Z49" i="62"/>
  <c r="Y63" i="30"/>
  <c r="Y64" i="30"/>
  <c r="Y38" i="30"/>
  <c r="Z58" i="30"/>
  <c r="AL43" i="61"/>
  <c r="AF25" i="64"/>
  <c r="AE29" i="64"/>
  <c r="AE30" i="64"/>
  <c r="AE17" i="64"/>
  <c r="AE14" i="64"/>
  <c r="AG29" i="26"/>
  <c r="AG28" i="26"/>
  <c r="AG26" i="26"/>
  <c r="AG27" i="26"/>
  <c r="AG30" i="26"/>
  <c r="AI7" i="26"/>
  <c r="AH32" i="26"/>
  <c r="AH39" i="26"/>
  <c r="AH43" i="26"/>
  <c r="AH41" i="26"/>
  <c r="AH25" i="26"/>
  <c r="AL33" i="61"/>
  <c r="AL37" i="61"/>
  <c r="AL35" i="61"/>
  <c r="AL34" i="61"/>
  <c r="AL36" i="61"/>
  <c r="AM25" i="61"/>
  <c r="AM32" i="61"/>
  <c r="AM41" i="61"/>
  <c r="AN7" i="61"/>
  <c r="AM39" i="61"/>
  <c r="AM43" i="61"/>
  <c r="AE5" i="30"/>
  <c r="AD73" i="30"/>
  <c r="AD39" i="30"/>
  <c r="AD69" i="61"/>
  <c r="AQ7" i="63"/>
  <c r="AP25" i="63"/>
  <c r="AP39" i="63"/>
  <c r="AP43" i="63"/>
  <c r="AP41" i="63"/>
  <c r="AP32" i="63"/>
  <c r="AO43" i="63"/>
  <c r="AL25" i="62"/>
  <c r="AE81" i="63"/>
  <c r="AE87" i="63"/>
  <c r="AE86" i="63"/>
  <c r="AE88" i="63"/>
  <c r="AE80" i="63"/>
  <c r="AE71" i="63"/>
  <c r="AE83" i="63"/>
  <c r="AE91" i="63"/>
  <c r="AE78" i="63"/>
  <c r="AE77" i="63"/>
  <c r="AE82" i="63"/>
  <c r="AE70" i="63"/>
  <c r="AE79" i="63"/>
  <c r="AE75" i="63"/>
  <c r="AE76" i="63"/>
  <c r="AE90" i="63"/>
  <c r="AE73" i="63"/>
  <c r="AE84" i="63"/>
  <c r="AE89" i="63"/>
  <c r="AE74" i="63"/>
  <c r="AE85" i="63"/>
  <c r="AF5" i="63"/>
  <c r="AE72" i="63"/>
  <c r="AE9" i="63"/>
  <c r="AE64" i="63"/>
  <c r="AE65" i="63"/>
  <c r="AE66" i="63"/>
  <c r="AF93" i="63"/>
  <c r="AG43" i="26"/>
  <c r="AH25" i="30"/>
  <c r="AA51" i="62"/>
  <c r="Y43" i="30"/>
  <c r="AF26" i="62"/>
  <c r="AE29" i="62"/>
  <c r="AE30" i="62"/>
  <c r="AE17" i="62"/>
  <c r="AE14" i="62"/>
  <c r="AK7" i="64"/>
  <c r="AJ10" i="64"/>
  <c r="AL29" i="61"/>
  <c r="AL28" i="61"/>
  <c r="AL26" i="61"/>
  <c r="AL30" i="61"/>
  <c r="AL13" i="61"/>
  <c r="AL27" i="61"/>
  <c r="AG72" i="30"/>
  <c r="AH67" i="30"/>
  <c r="AJ63" i="63"/>
  <c r="AO26" i="63"/>
  <c r="AO27" i="63"/>
  <c r="AO30" i="63"/>
  <c r="AO13" i="63"/>
  <c r="AO28" i="63"/>
  <c r="AO29" i="63"/>
  <c r="AB63" i="62"/>
  <c r="AB64" i="62"/>
  <c r="AB38" i="62"/>
  <c r="AC58" i="62"/>
  <c r="AG43" i="62"/>
  <c r="AK5" i="2"/>
  <c r="AL10" i="62"/>
  <c r="AM7" i="62"/>
  <c r="AE43" i="64"/>
  <c r="AA51" i="64"/>
  <c r="AC49" i="30"/>
  <c r="AG35" i="26"/>
  <c r="AG34" i="26"/>
  <c r="AG36" i="26"/>
  <c r="AG37" i="26"/>
  <c r="AG33" i="26"/>
  <c r="AM52" i="63"/>
  <c r="AM56" i="63"/>
  <c r="AM47" i="63"/>
  <c r="AM57" i="63"/>
  <c r="AM48" i="63"/>
  <c r="AM53" i="63"/>
  <c r="AM55" i="63"/>
  <c r="AM58" i="63"/>
  <c r="AM14" i="63"/>
  <c r="AM50" i="63"/>
  <c r="AM51" i="63"/>
  <c r="AM54" i="63"/>
  <c r="AM49" i="63"/>
  <c r="AH18" i="61"/>
  <c r="AH19" i="61"/>
  <c r="AC19" i="26"/>
  <c r="AC18" i="26"/>
  <c r="AL18" i="63"/>
  <c r="AL19" i="63"/>
  <c r="AE72" i="62"/>
  <c r="AE73" i="62"/>
  <c r="AE39" i="62"/>
  <c r="AF67" i="62"/>
  <c r="AH72" i="64"/>
  <c r="AH73" i="64"/>
  <c r="AH39" i="64"/>
  <c r="AI67" i="64"/>
  <c r="AT5" i="64"/>
  <c r="AE7" i="30"/>
  <c r="AD10" i="30"/>
  <c r="AD69" i="63"/>
  <c r="Z49" i="64"/>
  <c r="AG83" i="26"/>
  <c r="AG73" i="26"/>
  <c r="AH5" i="26"/>
  <c r="AG87" i="26"/>
  <c r="AG81" i="26"/>
  <c r="AG72" i="26"/>
  <c r="AG82" i="26"/>
  <c r="AG71" i="26"/>
  <c r="AG74" i="26"/>
  <c r="AG88" i="26"/>
  <c r="AG75" i="26"/>
  <c r="AG76" i="26"/>
  <c r="AG78" i="26"/>
  <c r="AG80" i="26"/>
  <c r="AG93" i="26"/>
  <c r="AG77" i="26"/>
  <c r="AG92" i="26"/>
  <c r="AG84" i="26"/>
  <c r="AG86" i="26"/>
  <c r="AG70" i="26"/>
  <c r="AG91" i="26"/>
  <c r="AG90" i="26"/>
  <c r="AG85" i="26"/>
  <c r="AG89" i="26"/>
  <c r="AG79" i="26"/>
  <c r="AK18" i="63"/>
  <c r="AK19" i="63"/>
  <c r="AO58" i="63"/>
  <c r="AO56" i="63"/>
  <c r="AO57" i="63"/>
  <c r="AO51" i="63"/>
  <c r="AO48" i="63"/>
  <c r="AO49" i="63"/>
  <c r="AO55" i="63"/>
  <c r="AO54" i="63"/>
  <c r="AO50" i="63"/>
  <c r="AO52" i="63"/>
  <c r="AO53" i="63"/>
  <c r="AO47" i="63"/>
  <c r="AO14" i="63"/>
  <c r="AK15" i="61"/>
  <c r="AK17" i="61"/>
  <c r="AL54" i="61"/>
  <c r="AL55" i="61"/>
  <c r="AL52" i="61"/>
  <c r="AL56" i="61"/>
  <c r="AL57" i="61"/>
  <c r="AL49" i="61"/>
  <c r="AL51" i="61"/>
  <c r="AL48" i="61"/>
  <c r="AL47" i="61"/>
  <c r="AL50" i="61"/>
  <c r="AL58" i="61"/>
  <c r="AL14" i="61"/>
  <c r="AL53" i="61"/>
  <c r="AL63" i="63"/>
  <c r="AK63" i="63"/>
  <c r="AM15" i="63"/>
  <c r="AM17" i="63"/>
  <c r="AG13" i="26"/>
  <c r="AN15" i="63"/>
  <c r="AN17" i="63"/>
  <c r="AI72" i="64"/>
  <c r="AI73" i="64"/>
  <c r="AI39" i="64"/>
  <c r="AJ67" i="64"/>
  <c r="AH63" i="61"/>
  <c r="AD49" i="30"/>
  <c r="AF43" i="64"/>
  <c r="AD58" i="62"/>
  <c r="AC63" i="62"/>
  <c r="AC64" i="62"/>
  <c r="AC38" i="62"/>
  <c r="AF73" i="63"/>
  <c r="AF72" i="63"/>
  <c r="AF91" i="63"/>
  <c r="AF90" i="63"/>
  <c r="AF87" i="63"/>
  <c r="AF80" i="63"/>
  <c r="AF82" i="63"/>
  <c r="AG5" i="63"/>
  <c r="AF77" i="63"/>
  <c r="AF89" i="63"/>
  <c r="AF78" i="63"/>
  <c r="AF81" i="63"/>
  <c r="AF85" i="63"/>
  <c r="AF84" i="63"/>
  <c r="AF92" i="63"/>
  <c r="AF71" i="63"/>
  <c r="AF76" i="63"/>
  <c r="AF74" i="63"/>
  <c r="AF88" i="63"/>
  <c r="AF79" i="63"/>
  <c r="AF70" i="63"/>
  <c r="AF69" i="63"/>
  <c r="AF75" i="63"/>
  <c r="AF83" i="63"/>
  <c r="AF86" i="63"/>
  <c r="AF9" i="63"/>
  <c r="AF64" i="63"/>
  <c r="AF65" i="63"/>
  <c r="AF66" i="63"/>
  <c r="AG94" i="63"/>
  <c r="AF71" i="61"/>
  <c r="AF80" i="61"/>
  <c r="AF89" i="61"/>
  <c r="AF70" i="61"/>
  <c r="AF83" i="61"/>
  <c r="AF75" i="61"/>
  <c r="AF87" i="61"/>
  <c r="AF85" i="61"/>
  <c r="AF88" i="61"/>
  <c r="AF82" i="61"/>
  <c r="AF91" i="61"/>
  <c r="AF86" i="61"/>
  <c r="AF90" i="61"/>
  <c r="AF76" i="61"/>
  <c r="AF72" i="61"/>
  <c r="AG5" i="61"/>
  <c r="AF73" i="61"/>
  <c r="AF74" i="61"/>
  <c r="AF92" i="61"/>
  <c r="AF78" i="61"/>
  <c r="AF84" i="61"/>
  <c r="AF77" i="61"/>
  <c r="AF81" i="61"/>
  <c r="AF79" i="61"/>
  <c r="AF9" i="61"/>
  <c r="AN7" i="62"/>
  <c r="AM10" i="62"/>
  <c r="AL5" i="2"/>
  <c r="AH72" i="30"/>
  <c r="AI67" i="30"/>
  <c r="AK10" i="64"/>
  <c r="AL7" i="64"/>
  <c r="AE10" i="30"/>
  <c r="AF7" i="30"/>
  <c r="AU5" i="64"/>
  <c r="AF72" i="62"/>
  <c r="AF73" i="62"/>
  <c r="AF39" i="62"/>
  <c r="AG67" i="62"/>
  <c r="AB51" i="64"/>
  <c r="AE69" i="63"/>
  <c r="AF64" i="61"/>
  <c r="AF65" i="61"/>
  <c r="AF66" i="61"/>
  <c r="AG94" i="61"/>
  <c r="AP34" i="63"/>
  <c r="AP35" i="63"/>
  <c r="AP33" i="63"/>
  <c r="AP37" i="63"/>
  <c r="AP36" i="63"/>
  <c r="AQ39" i="63"/>
  <c r="AQ32" i="63"/>
  <c r="AR7" i="63"/>
  <c r="AQ41" i="63"/>
  <c r="AQ25" i="63"/>
  <c r="AH26" i="26"/>
  <c r="AH27" i="26"/>
  <c r="AH29" i="26"/>
  <c r="AH28" i="26"/>
  <c r="AH30" i="26"/>
  <c r="AH13" i="26"/>
  <c r="AI41" i="26"/>
  <c r="AI25" i="26"/>
  <c r="AI39" i="26"/>
  <c r="AI43" i="26"/>
  <c r="AJ7" i="26"/>
  <c r="AI32" i="26"/>
  <c r="AF57" i="26"/>
  <c r="AF58" i="26"/>
  <c r="AF14" i="26"/>
  <c r="AF48" i="26"/>
  <c r="AF54" i="26"/>
  <c r="AF56" i="26"/>
  <c r="AF50" i="26"/>
  <c r="AF52" i="26"/>
  <c r="AF55" i="26"/>
  <c r="AF47" i="26"/>
  <c r="AF53" i="26"/>
  <c r="AF49" i="26"/>
  <c r="AF51" i="26"/>
  <c r="AH74" i="26"/>
  <c r="AH75" i="26"/>
  <c r="AH72" i="26"/>
  <c r="AH71" i="26"/>
  <c r="AH77" i="26"/>
  <c r="AH79" i="26"/>
  <c r="AH88" i="26"/>
  <c r="AH73" i="26"/>
  <c r="AH89" i="26"/>
  <c r="AI5" i="26"/>
  <c r="AH70" i="26"/>
  <c r="AH81" i="26"/>
  <c r="AH85" i="26"/>
  <c r="AH91" i="26"/>
  <c r="AH76" i="26"/>
  <c r="AH86" i="26"/>
  <c r="AH84" i="26"/>
  <c r="AH87" i="26"/>
  <c r="AH94" i="26"/>
  <c r="AH90" i="26"/>
  <c r="AH80" i="26"/>
  <c r="AH83" i="26"/>
  <c r="AH82" i="26"/>
  <c r="AH78" i="26"/>
  <c r="AH93" i="26"/>
  <c r="AH92" i="26"/>
  <c r="AA49" i="64"/>
  <c r="AC63" i="26"/>
  <c r="AC64" i="26"/>
  <c r="AC65" i="26"/>
  <c r="AC66" i="26"/>
  <c r="AD91" i="26"/>
  <c r="AD69" i="26"/>
  <c r="AC9" i="26"/>
  <c r="AH43" i="62"/>
  <c r="AG26" i="62"/>
  <c r="AF29" i="62"/>
  <c r="AF30" i="62"/>
  <c r="AF17" i="62"/>
  <c r="AF14" i="62"/>
  <c r="AB51" i="62"/>
  <c r="AF5" i="30"/>
  <c r="AE73" i="30"/>
  <c r="AE39" i="30"/>
  <c r="AM36" i="61"/>
  <c r="AM35" i="61"/>
  <c r="AM34" i="61"/>
  <c r="AM33" i="61"/>
  <c r="AM37" i="61"/>
  <c r="AA49" i="62"/>
  <c r="AE18" i="26"/>
  <c r="AE19" i="26"/>
  <c r="AD19" i="26"/>
  <c r="AD18" i="26"/>
  <c r="AJ18" i="61"/>
  <c r="AJ19" i="61"/>
  <c r="Z43" i="30"/>
  <c r="AI25" i="30"/>
  <c r="AM25" i="62"/>
  <c r="AM28" i="61"/>
  <c r="AM27" i="61"/>
  <c r="AM29" i="61"/>
  <c r="AM26" i="61"/>
  <c r="AM30" i="61"/>
  <c r="AM13" i="61"/>
  <c r="AA58" i="30"/>
  <c r="Z63" i="30"/>
  <c r="Z64" i="30"/>
  <c r="Z38" i="30"/>
  <c r="AJ63" i="64"/>
  <c r="AJ64" i="64"/>
  <c r="AJ38" i="64"/>
  <c r="AK58" i="64"/>
  <c r="AE69" i="61"/>
  <c r="AP29" i="63"/>
  <c r="AP28" i="63"/>
  <c r="AP30" i="63"/>
  <c r="AP26" i="63"/>
  <c r="AP27" i="63"/>
  <c r="AN32" i="61"/>
  <c r="AN41" i="61"/>
  <c r="AO7" i="61"/>
  <c r="AN39" i="61"/>
  <c r="AN25" i="61"/>
  <c r="AH33" i="26"/>
  <c r="AH36" i="26"/>
  <c r="AH35" i="26"/>
  <c r="AH34" i="26"/>
  <c r="AH37" i="26"/>
  <c r="AG25" i="64"/>
  <c r="AF29" i="64"/>
  <c r="AF30" i="64"/>
  <c r="AF17" i="64"/>
  <c r="AF14" i="64"/>
  <c r="AE28" i="30"/>
  <c r="AD29" i="30"/>
  <c r="AD30" i="30"/>
  <c r="AD17" i="30"/>
  <c r="AD14" i="30"/>
  <c r="AI19" i="61"/>
  <c r="AI18" i="61"/>
  <c r="AF15" i="26"/>
  <c r="AF17" i="26"/>
  <c r="AO15" i="63"/>
  <c r="AO17" i="63"/>
  <c r="AJ63" i="61"/>
  <c r="AM54" i="61"/>
  <c r="AM49" i="61"/>
  <c r="AM50" i="61"/>
  <c r="AM47" i="61"/>
  <c r="AM55" i="61"/>
  <c r="AM53" i="61"/>
  <c r="AM51" i="61"/>
  <c r="AM58" i="61"/>
  <c r="AM14" i="61"/>
  <c r="AM56" i="61"/>
  <c r="AM57" i="61"/>
  <c r="AM48" i="61"/>
  <c r="AM52" i="61"/>
  <c r="AH49" i="26"/>
  <c r="AH53" i="26"/>
  <c r="AH51" i="26"/>
  <c r="AH58" i="26"/>
  <c r="AH55" i="26"/>
  <c r="AH57" i="26"/>
  <c r="AH14" i="26"/>
  <c r="AH47" i="26"/>
  <c r="AH48" i="26"/>
  <c r="AH56" i="26"/>
  <c r="AH50" i="26"/>
  <c r="AH52" i="26"/>
  <c r="AH54" i="26"/>
  <c r="AE63" i="26"/>
  <c r="AE64" i="26"/>
  <c r="AE65" i="26"/>
  <c r="AE66" i="26"/>
  <c r="AF93" i="26"/>
  <c r="AF69" i="26"/>
  <c r="AE9" i="26"/>
  <c r="AL15" i="61"/>
  <c r="AL17" i="61"/>
  <c r="AP13" i="63"/>
  <c r="AI43" i="62"/>
  <c r="AC51" i="64"/>
  <c r="AL10" i="64"/>
  <c r="AM7" i="64"/>
  <c r="AO7" i="62"/>
  <c r="AN10" i="62"/>
  <c r="AG43" i="64"/>
  <c r="AN43" i="61"/>
  <c r="AN25" i="62"/>
  <c r="AD63" i="26"/>
  <c r="AD64" i="26"/>
  <c r="AD65" i="26"/>
  <c r="AD66" i="26"/>
  <c r="AE92" i="26"/>
  <c r="AE69" i="26"/>
  <c r="AD9" i="26"/>
  <c r="AG5" i="30"/>
  <c r="AF73" i="30"/>
  <c r="AF39" i="30"/>
  <c r="AI34" i="26"/>
  <c r="AI35" i="26"/>
  <c r="AI37" i="26"/>
  <c r="AI36" i="26"/>
  <c r="AI33" i="26"/>
  <c r="AG72" i="62"/>
  <c r="AG73" i="62"/>
  <c r="AG39" i="62"/>
  <c r="AH67" i="62"/>
  <c r="AJ67" i="30"/>
  <c r="AI72" i="30"/>
  <c r="AM5" i="2"/>
  <c r="AE58" i="62"/>
  <c r="AD63" i="62"/>
  <c r="AD64" i="62"/>
  <c r="AD38" i="62"/>
  <c r="AE49" i="30"/>
  <c r="AM18" i="63"/>
  <c r="AM19" i="63"/>
  <c r="AK19" i="61"/>
  <c r="AK18" i="61"/>
  <c r="AK63" i="64"/>
  <c r="AK64" i="64"/>
  <c r="AK38" i="64"/>
  <c r="AL58" i="64"/>
  <c r="AB49" i="64"/>
  <c r="AQ35" i="63"/>
  <c r="AQ33" i="63"/>
  <c r="AQ37" i="63"/>
  <c r="AQ34" i="63"/>
  <c r="AQ36" i="63"/>
  <c r="AI63" i="61"/>
  <c r="AG29" i="64"/>
  <c r="AG30" i="64"/>
  <c r="AG17" i="64"/>
  <c r="AG14" i="64"/>
  <c r="AH25" i="64"/>
  <c r="AO25" i="61"/>
  <c r="AO32" i="61"/>
  <c r="AO41" i="61"/>
  <c r="AP7" i="61"/>
  <c r="AO39" i="61"/>
  <c r="AO43" i="61"/>
  <c r="AA63" i="30"/>
  <c r="AA64" i="30"/>
  <c r="AA38" i="30"/>
  <c r="AB58" i="30"/>
  <c r="AJ25" i="30"/>
  <c r="AC51" i="62"/>
  <c r="AK7" i="26"/>
  <c r="AJ32" i="26"/>
  <c r="AJ39" i="26"/>
  <c r="AJ43" i="26"/>
  <c r="AJ41" i="26"/>
  <c r="AJ25" i="26"/>
  <c r="AR32" i="63"/>
  <c r="AR39" i="63"/>
  <c r="AR43" i="63"/>
  <c r="AS7" i="63"/>
  <c r="AR25" i="63"/>
  <c r="AR41" i="63"/>
  <c r="AG7" i="30"/>
  <c r="AF10" i="30"/>
  <c r="AG91" i="61"/>
  <c r="AG72" i="61"/>
  <c r="AG74" i="61"/>
  <c r="AG92" i="61"/>
  <c r="AG86" i="61"/>
  <c r="AG88" i="61"/>
  <c r="AG70" i="61"/>
  <c r="AG79" i="61"/>
  <c r="AG82" i="61"/>
  <c r="AH5" i="61"/>
  <c r="AG87" i="61"/>
  <c r="AG76" i="61"/>
  <c r="AG84" i="61"/>
  <c r="AG73" i="61"/>
  <c r="AG89" i="61"/>
  <c r="AG75" i="61"/>
  <c r="AG93" i="61"/>
  <c r="AG77" i="61"/>
  <c r="AG78" i="61"/>
  <c r="AG71" i="61"/>
  <c r="AG85" i="61"/>
  <c r="AG81" i="61"/>
  <c r="AG90" i="61"/>
  <c r="AG83" i="61"/>
  <c r="AG80" i="61"/>
  <c r="AG9" i="61"/>
  <c r="AF69" i="61"/>
  <c r="AN18" i="63"/>
  <c r="AN19" i="63"/>
  <c r="AF28" i="30"/>
  <c r="AE29" i="30"/>
  <c r="AE30" i="30"/>
  <c r="AE17" i="30"/>
  <c r="AE14" i="30"/>
  <c r="AN26" i="61"/>
  <c r="AN29" i="61"/>
  <c r="AN30" i="61"/>
  <c r="AN13" i="61"/>
  <c r="AN28" i="61"/>
  <c r="AN27" i="61"/>
  <c r="AN36" i="61"/>
  <c r="AN35" i="61"/>
  <c r="AN33" i="61"/>
  <c r="AN34" i="61"/>
  <c r="AN37" i="61"/>
  <c r="AA43" i="30"/>
  <c r="AB49" i="62"/>
  <c r="AH26" i="62"/>
  <c r="AG29" i="62"/>
  <c r="AG30" i="62"/>
  <c r="AG17" i="62"/>
  <c r="AG14" i="62"/>
  <c r="AI84" i="26"/>
  <c r="AI78" i="26"/>
  <c r="AI93" i="26"/>
  <c r="AI85" i="26"/>
  <c r="AI92" i="26"/>
  <c r="AI83" i="26"/>
  <c r="AI89" i="26"/>
  <c r="AI70" i="26"/>
  <c r="AI79" i="26"/>
  <c r="AI90" i="26"/>
  <c r="AI80" i="26"/>
  <c r="AI71" i="26"/>
  <c r="AI91" i="26"/>
  <c r="AI77" i="26"/>
  <c r="AI82" i="26"/>
  <c r="AI74" i="26"/>
  <c r="AI86" i="26"/>
  <c r="AJ5" i="26"/>
  <c r="AI88" i="26"/>
  <c r="AI94" i="26"/>
  <c r="AI73" i="26"/>
  <c r="AI75" i="26"/>
  <c r="AI81" i="26"/>
  <c r="AI72" i="26"/>
  <c r="AI95" i="26"/>
  <c r="AI87" i="26"/>
  <c r="AI76" i="26"/>
  <c r="AI26" i="26"/>
  <c r="AI29" i="26"/>
  <c r="AI30" i="26"/>
  <c r="AI28" i="26"/>
  <c r="AI27" i="26"/>
  <c r="AQ28" i="63"/>
  <c r="AQ30" i="63"/>
  <c r="AQ13" i="63"/>
  <c r="AQ27" i="63"/>
  <c r="AQ26" i="63"/>
  <c r="AQ29" i="63"/>
  <c r="AQ43" i="63"/>
  <c r="AV5" i="64"/>
  <c r="AG64" i="61"/>
  <c r="AG65" i="61"/>
  <c r="AG66" i="61"/>
  <c r="AH95" i="61"/>
  <c r="AG74" i="63"/>
  <c r="AG87" i="63"/>
  <c r="AG76" i="63"/>
  <c r="AG84" i="63"/>
  <c r="AG81" i="63"/>
  <c r="AG85" i="63"/>
  <c r="AG72" i="63"/>
  <c r="AG75" i="63"/>
  <c r="AH5" i="63"/>
  <c r="AG77" i="63"/>
  <c r="AG89" i="63"/>
  <c r="AG71" i="63"/>
  <c r="AG90" i="63"/>
  <c r="AG79" i="63"/>
  <c r="AG73" i="63"/>
  <c r="AG70" i="63"/>
  <c r="AG69" i="63"/>
  <c r="AG80" i="63"/>
  <c r="AG86" i="63"/>
  <c r="AG91" i="63"/>
  <c r="AG93" i="63"/>
  <c r="AG92" i="63"/>
  <c r="AG78" i="63"/>
  <c r="AG88" i="63"/>
  <c r="AG82" i="63"/>
  <c r="AG83" i="63"/>
  <c r="AG9" i="63"/>
  <c r="AG64" i="63"/>
  <c r="AG65" i="63"/>
  <c r="AG66" i="63"/>
  <c r="AH95" i="63"/>
  <c r="AJ72" i="64"/>
  <c r="AJ73" i="64"/>
  <c r="AJ39" i="64"/>
  <c r="AK67" i="64"/>
  <c r="AG53" i="26"/>
  <c r="AG49" i="26"/>
  <c r="AG47" i="26"/>
  <c r="AG50" i="26"/>
  <c r="AG51" i="26"/>
  <c r="AG52" i="26"/>
  <c r="AG56" i="26"/>
  <c r="AG57" i="26"/>
  <c r="AG58" i="26"/>
  <c r="AG14" i="26"/>
  <c r="AG48" i="26"/>
  <c r="AG55" i="26"/>
  <c r="AG54" i="26"/>
  <c r="AG15" i="26"/>
  <c r="AG17" i="26"/>
  <c r="AN47" i="61"/>
  <c r="AN54" i="61"/>
  <c r="AN49" i="61"/>
  <c r="AN56" i="61"/>
  <c r="AN50" i="61"/>
  <c r="AN48" i="61"/>
  <c r="AN58" i="61"/>
  <c r="AN14" i="61"/>
  <c r="AN57" i="61"/>
  <c r="AN55" i="61"/>
  <c r="AN52" i="61"/>
  <c r="AN53" i="61"/>
  <c r="AN51" i="61"/>
  <c r="AH15" i="26"/>
  <c r="AH17" i="26"/>
  <c r="AQ48" i="63"/>
  <c r="AQ57" i="63"/>
  <c r="AQ58" i="63"/>
  <c r="AQ14" i="63"/>
  <c r="AQ49" i="63"/>
  <c r="AQ55" i="63"/>
  <c r="AQ47" i="63"/>
  <c r="AQ52" i="63"/>
  <c r="AQ54" i="63"/>
  <c r="AQ53" i="63"/>
  <c r="AQ56" i="63"/>
  <c r="AQ51" i="63"/>
  <c r="AQ50" i="63"/>
  <c r="AM15" i="61"/>
  <c r="AM17" i="61"/>
  <c r="AI13" i="26"/>
  <c r="AJ86" i="26"/>
  <c r="AJ88" i="26"/>
  <c r="AJ94" i="26"/>
  <c r="AJ77" i="26"/>
  <c r="AJ92" i="26"/>
  <c r="AJ79" i="26"/>
  <c r="AJ95" i="26"/>
  <c r="AJ96" i="26"/>
  <c r="AJ72" i="26"/>
  <c r="AJ90" i="26"/>
  <c r="AJ81" i="26"/>
  <c r="AJ93" i="26"/>
  <c r="AJ84" i="26"/>
  <c r="AJ74" i="26"/>
  <c r="AJ82" i="26"/>
  <c r="AJ80" i="26"/>
  <c r="AJ83" i="26"/>
  <c r="AJ73" i="26"/>
  <c r="AK5" i="26"/>
  <c r="AJ89" i="26"/>
  <c r="AJ70" i="26"/>
  <c r="AJ71" i="26"/>
  <c r="AJ85" i="26"/>
  <c r="AJ76" i="26"/>
  <c r="AJ91" i="26"/>
  <c r="AJ87" i="26"/>
  <c r="AJ78" i="26"/>
  <c r="AJ75" i="26"/>
  <c r="AM10" i="64"/>
  <c r="AN7" i="64"/>
  <c r="AL18" i="61"/>
  <c r="AL19" i="61"/>
  <c r="AF19" i="26"/>
  <c r="AF18" i="26"/>
  <c r="AI5" i="63"/>
  <c r="AH74" i="63"/>
  <c r="AH75" i="63"/>
  <c r="AH86" i="63"/>
  <c r="AH81" i="63"/>
  <c r="AH83" i="63"/>
  <c r="AH80" i="63"/>
  <c r="AH84" i="63"/>
  <c r="AH77" i="63"/>
  <c r="AH72" i="63"/>
  <c r="AH87" i="63"/>
  <c r="AH71" i="63"/>
  <c r="AH89" i="63"/>
  <c r="AH76" i="63"/>
  <c r="AH73" i="63"/>
  <c r="AH93" i="63"/>
  <c r="AH82" i="63"/>
  <c r="AH79" i="63"/>
  <c r="AH91" i="63"/>
  <c r="AH78" i="63"/>
  <c r="AH88" i="63"/>
  <c r="AH94" i="63"/>
  <c r="AH85" i="63"/>
  <c r="AH92" i="63"/>
  <c r="AH90" i="63"/>
  <c r="AH70" i="63"/>
  <c r="AH9" i="63"/>
  <c r="AH64" i="63"/>
  <c r="AH65" i="63"/>
  <c r="AH66" i="63"/>
  <c r="AI96" i="63"/>
  <c r="AW5" i="64"/>
  <c r="AI26" i="62"/>
  <c r="AH29" i="62"/>
  <c r="AH30" i="62"/>
  <c r="AH17" i="62"/>
  <c r="AH14" i="62"/>
  <c r="AG28" i="30"/>
  <c r="AF29" i="30"/>
  <c r="AF30" i="30"/>
  <c r="AF17" i="30"/>
  <c r="AF14" i="30"/>
  <c r="AG69" i="61"/>
  <c r="AS25" i="63"/>
  <c r="AS32" i="63"/>
  <c r="AS41" i="63"/>
  <c r="AS39" i="63"/>
  <c r="AT7" i="63"/>
  <c r="AD51" i="62"/>
  <c r="AB63" i="30"/>
  <c r="AB64" i="30"/>
  <c r="AB38" i="30"/>
  <c r="AC58" i="30"/>
  <c r="AE63" i="62"/>
  <c r="AE64" i="62"/>
  <c r="AE38" i="62"/>
  <c r="AF58" i="62"/>
  <c r="AK67" i="30"/>
  <c r="AJ72" i="30"/>
  <c r="AO18" i="63"/>
  <c r="AO19" i="63"/>
  <c r="AN63" i="63"/>
  <c r="AH91" i="61"/>
  <c r="AH92" i="61"/>
  <c r="AH75" i="61"/>
  <c r="AH94" i="61"/>
  <c r="AH76" i="61"/>
  <c r="AH88" i="61"/>
  <c r="AH72" i="61"/>
  <c r="AH80" i="61"/>
  <c r="AH89" i="61"/>
  <c r="AH81" i="61"/>
  <c r="AH84" i="61"/>
  <c r="AH93" i="61"/>
  <c r="AH73" i="61"/>
  <c r="AH87" i="61"/>
  <c r="AH86" i="61"/>
  <c r="AH85" i="61"/>
  <c r="AH71" i="61"/>
  <c r="AH70" i="61"/>
  <c r="AI5" i="61"/>
  <c r="AH90" i="61"/>
  <c r="AH82" i="61"/>
  <c r="AH78" i="61"/>
  <c r="AH77" i="61"/>
  <c r="AH79" i="61"/>
  <c r="AH83" i="61"/>
  <c r="AH74" i="61"/>
  <c r="AH9" i="61"/>
  <c r="AG10" i="30"/>
  <c r="AH7" i="30"/>
  <c r="AO33" i="61"/>
  <c r="AO37" i="61"/>
  <c r="AO36" i="61"/>
  <c r="AO35" i="61"/>
  <c r="AO34" i="61"/>
  <c r="AC49" i="64"/>
  <c r="AK63" i="61"/>
  <c r="AH72" i="62"/>
  <c r="AH73" i="62"/>
  <c r="AH39" i="62"/>
  <c r="AI67" i="62"/>
  <c r="AH64" i="61"/>
  <c r="AH65" i="61"/>
  <c r="AH66" i="61"/>
  <c r="AI96" i="61"/>
  <c r="AO10" i="62"/>
  <c r="AP7" i="62"/>
  <c r="AD51" i="64"/>
  <c r="AP48" i="63"/>
  <c r="AP54" i="63"/>
  <c r="AP57" i="63"/>
  <c r="AP52" i="63"/>
  <c r="AP56" i="63"/>
  <c r="AP53" i="63"/>
  <c r="AP49" i="63"/>
  <c r="AP50" i="63"/>
  <c r="AP47" i="63"/>
  <c r="AP55" i="63"/>
  <c r="AP51" i="63"/>
  <c r="AP58" i="63"/>
  <c r="AP14" i="63"/>
  <c r="AC49" i="62"/>
  <c r="AR35" i="63"/>
  <c r="AR34" i="63"/>
  <c r="AR37" i="63"/>
  <c r="AR36" i="63"/>
  <c r="AR33" i="63"/>
  <c r="AJ34" i="26"/>
  <c r="AJ36" i="26"/>
  <c r="AJ37" i="26"/>
  <c r="AJ35" i="26"/>
  <c r="AJ33" i="26"/>
  <c r="AK25" i="30"/>
  <c r="AO28" i="61"/>
  <c r="AO27" i="61"/>
  <c r="AO29" i="61"/>
  <c r="AO26" i="61"/>
  <c r="AO30" i="61"/>
  <c r="AO13" i="61"/>
  <c r="AI64" i="61"/>
  <c r="AI65" i="61"/>
  <c r="AI66" i="61"/>
  <c r="AJ97" i="61"/>
  <c r="AL63" i="64"/>
  <c r="AL64" i="64"/>
  <c r="AL38" i="64"/>
  <c r="AM58" i="64"/>
  <c r="AF49" i="30"/>
  <c r="AN5" i="2"/>
  <c r="AL67" i="64"/>
  <c r="AK72" i="64"/>
  <c r="AK73" i="64"/>
  <c r="AK39" i="64"/>
  <c r="AB43" i="30"/>
  <c r="AR27" i="63"/>
  <c r="AR28" i="63"/>
  <c r="AR29" i="63"/>
  <c r="AR26" i="63"/>
  <c r="AR30" i="63"/>
  <c r="AR13" i="63"/>
  <c r="AJ26" i="26"/>
  <c r="AJ27" i="26"/>
  <c r="AJ29" i="26"/>
  <c r="AJ28" i="26"/>
  <c r="AJ30" i="26"/>
  <c r="AJ13" i="26"/>
  <c r="AK39" i="26"/>
  <c r="AK41" i="26"/>
  <c r="AK25" i="26"/>
  <c r="AK32" i="26"/>
  <c r="AL7" i="26"/>
  <c r="AP41" i="61"/>
  <c r="AP25" i="61"/>
  <c r="AQ7" i="61"/>
  <c r="AP39" i="61"/>
  <c r="AP32" i="61"/>
  <c r="AI25" i="64"/>
  <c r="AH29" i="64"/>
  <c r="AH30" i="64"/>
  <c r="AH17" i="64"/>
  <c r="AH14" i="64"/>
  <c r="AM63" i="63"/>
  <c r="AH5" i="30"/>
  <c r="AG73" i="30"/>
  <c r="AG39" i="30"/>
  <c r="AO25" i="62"/>
  <c r="AH43" i="64"/>
  <c r="AJ43" i="62"/>
  <c r="AP15" i="63"/>
  <c r="AP17" i="63"/>
  <c r="AO63" i="63"/>
  <c r="AQ15" i="63"/>
  <c r="AQ17" i="63"/>
  <c r="AR47" i="63"/>
  <c r="AR57" i="63"/>
  <c r="AR14" i="63"/>
  <c r="AR52" i="63"/>
  <c r="AR55" i="63"/>
  <c r="AR56" i="63"/>
  <c r="AR49" i="63"/>
  <c r="AR50" i="63"/>
  <c r="AR58" i="63"/>
  <c r="AR48" i="63"/>
  <c r="AR54" i="63"/>
  <c r="AR51" i="63"/>
  <c r="AR53" i="63"/>
  <c r="AO50" i="61"/>
  <c r="AO57" i="61"/>
  <c r="AO55" i="61"/>
  <c r="AO58" i="61"/>
  <c r="AO51" i="61"/>
  <c r="AO48" i="61"/>
  <c r="AO56" i="61"/>
  <c r="AO52" i="61"/>
  <c r="AO54" i="61"/>
  <c r="AO53" i="61"/>
  <c r="AO47" i="61"/>
  <c r="AO14" i="61"/>
  <c r="AO49" i="61"/>
  <c r="AN15" i="61"/>
  <c r="AN17" i="61"/>
  <c r="AI29" i="64"/>
  <c r="AI30" i="64"/>
  <c r="AI17" i="64"/>
  <c r="AI14" i="64"/>
  <c r="AJ25" i="64"/>
  <c r="AP27" i="61"/>
  <c r="AP28" i="61"/>
  <c r="AP26" i="61"/>
  <c r="AP30" i="61"/>
  <c r="AP13" i="61"/>
  <c r="AP29" i="61"/>
  <c r="AK26" i="26"/>
  <c r="AK28" i="26"/>
  <c r="AK30" i="26"/>
  <c r="AK29" i="26"/>
  <c r="AK27" i="26"/>
  <c r="AP35" i="61"/>
  <c r="AP34" i="61"/>
  <c r="AP36" i="61"/>
  <c r="AP33" i="61"/>
  <c r="AP37" i="61"/>
  <c r="AP10" i="62"/>
  <c r="AQ7" i="62"/>
  <c r="AD49" i="64"/>
  <c r="AI83" i="61"/>
  <c r="AI82" i="61"/>
  <c r="AI86" i="61"/>
  <c r="AI79" i="61"/>
  <c r="AI77" i="61"/>
  <c r="AI84" i="61"/>
  <c r="AI87" i="61"/>
  <c r="AI74" i="61"/>
  <c r="AI81" i="61"/>
  <c r="AI75" i="61"/>
  <c r="AI70" i="61"/>
  <c r="AI91" i="61"/>
  <c r="AI92" i="61"/>
  <c r="AI88" i="61"/>
  <c r="AJ5" i="61"/>
  <c r="AI80" i="61"/>
  <c r="AI76" i="61"/>
  <c r="AI89" i="61"/>
  <c r="AI71" i="61"/>
  <c r="AI94" i="61"/>
  <c r="AI85" i="61"/>
  <c r="AI90" i="61"/>
  <c r="AI72" i="61"/>
  <c r="AI93" i="61"/>
  <c r="AI95" i="61"/>
  <c r="AI73" i="61"/>
  <c r="AI78" i="61"/>
  <c r="AI9" i="61"/>
  <c r="AG58" i="62"/>
  <c r="AF63" i="62"/>
  <c r="AF64" i="62"/>
  <c r="AF38" i="62"/>
  <c r="AS43" i="63"/>
  <c r="AI80" i="63"/>
  <c r="AI74" i="63"/>
  <c r="AI91" i="63"/>
  <c r="AI83" i="63"/>
  <c r="AI95" i="63"/>
  <c r="AI70" i="63"/>
  <c r="AI78" i="63"/>
  <c r="AI89" i="63"/>
  <c r="AI85" i="63"/>
  <c r="AI72" i="63"/>
  <c r="AI87" i="63"/>
  <c r="AI76" i="63"/>
  <c r="AI93" i="63"/>
  <c r="AI94" i="63"/>
  <c r="AI79" i="63"/>
  <c r="AI88" i="63"/>
  <c r="AI81" i="63"/>
  <c r="AI75" i="63"/>
  <c r="AI77" i="63"/>
  <c r="AI84" i="63"/>
  <c r="AI82" i="63"/>
  <c r="AI90" i="63"/>
  <c r="AJ5" i="63"/>
  <c r="AI92" i="63"/>
  <c r="AI73" i="63"/>
  <c r="AI86" i="63"/>
  <c r="AI71" i="63"/>
  <c r="AI9" i="63"/>
  <c r="AI64" i="63"/>
  <c r="AI65" i="63"/>
  <c r="AI66" i="63"/>
  <c r="AJ97" i="63"/>
  <c r="AI51" i="26"/>
  <c r="AI47" i="26"/>
  <c r="AI55" i="26"/>
  <c r="AI52" i="26"/>
  <c r="AI53" i="26"/>
  <c r="AI58" i="26"/>
  <c r="AI48" i="26"/>
  <c r="AI57" i="26"/>
  <c r="AI49" i="26"/>
  <c r="AI50" i="26"/>
  <c r="AI56" i="26"/>
  <c r="AI54" i="26"/>
  <c r="AI14" i="26"/>
  <c r="AI15" i="26"/>
  <c r="AM63" i="64"/>
  <c r="AM64" i="64"/>
  <c r="AM38" i="64"/>
  <c r="AN58" i="64"/>
  <c r="AL25" i="30"/>
  <c r="AI7" i="30"/>
  <c r="AH10" i="30"/>
  <c r="AK72" i="30"/>
  <c r="AL67" i="30"/>
  <c r="AE51" i="62"/>
  <c r="AS34" i="63"/>
  <c r="AS33" i="63"/>
  <c r="AS37" i="63"/>
  <c r="AS35" i="63"/>
  <c r="AS36" i="63"/>
  <c r="AH28" i="30"/>
  <c r="AG29" i="30"/>
  <c r="AG30" i="30"/>
  <c r="AG17" i="30"/>
  <c r="AG14" i="30"/>
  <c r="AG18" i="26"/>
  <c r="AG19" i="26"/>
  <c r="AI43" i="64"/>
  <c r="AK43" i="62"/>
  <c r="AP25" i="62"/>
  <c r="AI5" i="30"/>
  <c r="AH73" i="30"/>
  <c r="AH39" i="30"/>
  <c r="AP43" i="61"/>
  <c r="AL39" i="26"/>
  <c r="AL43" i="26"/>
  <c r="AL25" i="26"/>
  <c r="AL41" i="26"/>
  <c r="AL32" i="26"/>
  <c r="AM7" i="26"/>
  <c r="AK43" i="26"/>
  <c r="AL72" i="64"/>
  <c r="AL73" i="64"/>
  <c r="AL39" i="64"/>
  <c r="AM67" i="64"/>
  <c r="AG49" i="30"/>
  <c r="AH69" i="61"/>
  <c r="AJ26" i="62"/>
  <c r="AI29" i="62"/>
  <c r="AI30" i="62"/>
  <c r="AI17" i="62"/>
  <c r="AI14" i="62"/>
  <c r="AN10" i="64"/>
  <c r="AO7" i="64"/>
  <c r="AK88" i="26"/>
  <c r="AK76" i="26"/>
  <c r="AK91" i="26"/>
  <c r="AL5" i="26"/>
  <c r="AK74" i="26"/>
  <c r="AK73" i="26"/>
  <c r="AK96" i="26"/>
  <c r="AK79" i="26"/>
  <c r="AK92" i="26"/>
  <c r="AK89" i="26"/>
  <c r="AK95" i="26"/>
  <c r="AK93" i="26"/>
  <c r="AK94" i="26"/>
  <c r="AK82" i="26"/>
  <c r="AK81" i="26"/>
  <c r="AK72" i="26"/>
  <c r="AK84" i="26"/>
  <c r="AK75" i="26"/>
  <c r="AK78" i="26"/>
  <c r="AK77" i="26"/>
  <c r="AK83" i="26"/>
  <c r="AK90" i="26"/>
  <c r="AK71" i="26"/>
  <c r="AK97" i="26"/>
  <c r="AK70" i="26"/>
  <c r="AK87" i="26"/>
  <c r="AK86" i="26"/>
  <c r="AK85" i="26"/>
  <c r="AK80" i="26"/>
  <c r="AM19" i="61"/>
  <c r="AM18" i="61"/>
  <c r="AH18" i="26"/>
  <c r="AH19" i="26"/>
  <c r="AR7" i="61"/>
  <c r="AQ25" i="61"/>
  <c r="AQ41" i="61"/>
  <c r="AQ32" i="61"/>
  <c r="AQ39" i="61"/>
  <c r="AK36" i="26"/>
  <c r="AK35" i="26"/>
  <c r="AK37" i="26"/>
  <c r="AK33" i="26"/>
  <c r="AK34" i="26"/>
  <c r="AJ49" i="26"/>
  <c r="AJ55" i="26"/>
  <c r="AJ57" i="26"/>
  <c r="AJ47" i="26"/>
  <c r="AJ52" i="26"/>
  <c r="AJ50" i="26"/>
  <c r="AJ14" i="26"/>
  <c r="AJ54" i="26"/>
  <c r="AJ48" i="26"/>
  <c r="AJ53" i="26"/>
  <c r="AJ58" i="26"/>
  <c r="AJ51" i="26"/>
  <c r="AJ56" i="26"/>
  <c r="AC43" i="30"/>
  <c r="AF9" i="26"/>
  <c r="AF63" i="26"/>
  <c r="AF64" i="26"/>
  <c r="AF65" i="26"/>
  <c r="AF66" i="26"/>
  <c r="AG94" i="26"/>
  <c r="AG69" i="26"/>
  <c r="AO5" i="2"/>
  <c r="AD49" i="62"/>
  <c r="AE51" i="64"/>
  <c r="AJ67" i="62"/>
  <c r="AI72" i="62"/>
  <c r="AI73" i="62"/>
  <c r="AI39" i="62"/>
  <c r="AD58" i="30"/>
  <c r="AC63" i="30"/>
  <c r="AC64" i="30"/>
  <c r="AC38" i="30"/>
  <c r="AU7" i="63"/>
  <c r="AT32" i="63"/>
  <c r="AT25" i="63"/>
  <c r="AT41" i="63"/>
  <c r="AT39" i="63"/>
  <c r="AT43" i="63"/>
  <c r="AS27" i="63"/>
  <c r="AS29" i="63"/>
  <c r="AS26" i="63"/>
  <c r="AS28" i="63"/>
  <c r="AS30" i="63"/>
  <c r="AX5" i="64"/>
  <c r="AH69" i="63"/>
  <c r="AL63" i="61"/>
  <c r="AJ15" i="26"/>
  <c r="AJ17" i="26"/>
  <c r="AG9" i="26"/>
  <c r="AG63" i="26"/>
  <c r="AG64" i="26"/>
  <c r="AG65" i="26"/>
  <c r="AG66" i="26"/>
  <c r="AH95" i="26"/>
  <c r="AH69" i="26"/>
  <c r="AP58" i="61"/>
  <c r="AP57" i="61"/>
  <c r="AP14" i="61"/>
  <c r="AP52" i="61"/>
  <c r="AP55" i="61"/>
  <c r="AP56" i="61"/>
  <c r="AP54" i="61"/>
  <c r="AP51" i="61"/>
  <c r="AP50" i="61"/>
  <c r="AP48" i="61"/>
  <c r="AP47" i="61"/>
  <c r="AP49" i="61"/>
  <c r="AP53" i="61"/>
  <c r="AO15" i="61"/>
  <c r="AO17" i="61"/>
  <c r="AK13" i="26"/>
  <c r="AR15" i="63"/>
  <c r="AR17" i="63"/>
  <c r="AS13" i="63"/>
  <c r="AY5" i="64"/>
  <c r="AU32" i="63"/>
  <c r="AV7" i="63"/>
  <c r="AU25" i="63"/>
  <c r="AU41" i="63"/>
  <c r="AU39" i="63"/>
  <c r="AK67" i="62"/>
  <c r="AJ72" i="62"/>
  <c r="AJ73" i="62"/>
  <c r="AJ39" i="62"/>
  <c r="AE49" i="62"/>
  <c r="AH63" i="26"/>
  <c r="AH64" i="26"/>
  <c r="AH65" i="26"/>
  <c r="AH66" i="26"/>
  <c r="AI96" i="26"/>
  <c r="AI69" i="26"/>
  <c r="AH9" i="26"/>
  <c r="AK26" i="62"/>
  <c r="AJ29" i="62"/>
  <c r="AJ30" i="62"/>
  <c r="AJ17" i="62"/>
  <c r="AJ14" i="62"/>
  <c r="AJ43" i="64"/>
  <c r="AI69" i="61"/>
  <c r="AP19" i="63"/>
  <c r="AP18" i="63"/>
  <c r="AL88" i="26"/>
  <c r="AL84" i="26"/>
  <c r="AL94" i="26"/>
  <c r="AL79" i="26"/>
  <c r="AL82" i="26"/>
  <c r="AL72" i="26"/>
  <c r="AL70" i="26"/>
  <c r="AL92" i="26"/>
  <c r="AL96" i="26"/>
  <c r="AL83" i="26"/>
  <c r="AM5" i="26"/>
  <c r="AL85" i="26"/>
  <c r="AL74" i="26"/>
  <c r="AL93" i="26"/>
  <c r="AL77" i="26"/>
  <c r="AL75" i="26"/>
  <c r="AL89" i="26"/>
  <c r="AL90" i="26"/>
  <c r="AL81" i="26"/>
  <c r="AL95" i="26"/>
  <c r="AL86" i="26"/>
  <c r="AL97" i="26"/>
  <c r="AL98" i="26"/>
  <c r="AL87" i="26"/>
  <c r="AL73" i="26"/>
  <c r="AL78" i="26"/>
  <c r="AL71" i="26"/>
  <c r="AL76" i="26"/>
  <c r="AL91" i="26"/>
  <c r="AL80" i="26"/>
  <c r="AO10" i="64"/>
  <c r="AP7" i="64"/>
  <c r="AM72" i="64"/>
  <c r="AM73" i="64"/>
  <c r="AM39" i="64"/>
  <c r="AN67" i="64"/>
  <c r="AT29" i="63"/>
  <c r="AT26" i="63"/>
  <c r="AT30" i="63"/>
  <c r="AT13" i="63"/>
  <c r="AT27" i="63"/>
  <c r="AT28" i="63"/>
  <c r="AE58" i="30"/>
  <c r="AD63" i="30"/>
  <c r="AD64" i="30"/>
  <c r="AD38" i="30"/>
  <c r="AF51" i="64"/>
  <c r="AQ26" i="61"/>
  <c r="AQ27" i="61"/>
  <c r="AQ30" i="61"/>
  <c r="AQ28" i="61"/>
  <c r="AQ29" i="61"/>
  <c r="AL43" i="62"/>
  <c r="AF51" i="62"/>
  <c r="AO58" i="64"/>
  <c r="AN63" i="64"/>
  <c r="AN64" i="64"/>
  <c r="AN38" i="64"/>
  <c r="AI17" i="26"/>
  <c r="AP5" i="2"/>
  <c r="AD43" i="30"/>
  <c r="AQ43" i="61"/>
  <c r="AR25" i="61"/>
  <c r="AS7" i="61"/>
  <c r="AR39" i="61"/>
  <c r="AR43" i="61"/>
  <c r="AR41" i="61"/>
  <c r="AR32" i="61"/>
  <c r="AM63" i="61"/>
  <c r="AH49" i="30"/>
  <c r="AL28" i="26"/>
  <c r="AL26" i="26"/>
  <c r="AL30" i="26"/>
  <c r="AL13" i="26"/>
  <c r="AL29" i="26"/>
  <c r="AL27" i="26"/>
  <c r="AJ7" i="30"/>
  <c r="AI10" i="30"/>
  <c r="AJ29" i="64"/>
  <c r="AJ30" i="64"/>
  <c r="AJ17" i="64"/>
  <c r="AJ14" i="64"/>
  <c r="AK25" i="64"/>
  <c r="AQ19" i="63"/>
  <c r="AQ18" i="63"/>
  <c r="AT35" i="63"/>
  <c r="AT37" i="63"/>
  <c r="AT33" i="63"/>
  <c r="AT34" i="63"/>
  <c r="AT36" i="63"/>
  <c r="AQ36" i="61"/>
  <c r="AQ35" i="61"/>
  <c r="AQ33" i="61"/>
  <c r="AQ34" i="61"/>
  <c r="AQ37" i="61"/>
  <c r="AM32" i="26"/>
  <c r="AN7" i="26"/>
  <c r="AM41" i="26"/>
  <c r="AM25" i="26"/>
  <c r="AM39" i="26"/>
  <c r="AM43" i="26"/>
  <c r="AJ5" i="30"/>
  <c r="AI73" i="30"/>
  <c r="AI39" i="30"/>
  <c r="AQ25" i="62"/>
  <c r="AI28" i="30"/>
  <c r="AH29" i="30"/>
  <c r="AH30" i="30"/>
  <c r="AH17" i="30"/>
  <c r="AH14" i="30"/>
  <c r="AM67" i="30"/>
  <c r="AL72" i="30"/>
  <c r="AM25" i="30"/>
  <c r="AJ85" i="63"/>
  <c r="AK5" i="63"/>
  <c r="AJ77" i="63"/>
  <c r="AJ78" i="63"/>
  <c r="AJ89" i="63"/>
  <c r="AJ87" i="63"/>
  <c r="AJ79" i="63"/>
  <c r="AJ74" i="63"/>
  <c r="AJ95" i="63"/>
  <c r="AJ84" i="63"/>
  <c r="AJ83" i="63"/>
  <c r="AJ80" i="63"/>
  <c r="AJ94" i="63"/>
  <c r="AJ90" i="63"/>
  <c r="AJ88" i="63"/>
  <c r="AJ81" i="63"/>
  <c r="AJ92" i="63"/>
  <c r="AJ73" i="63"/>
  <c r="AJ75" i="63"/>
  <c r="AJ86" i="63"/>
  <c r="AJ70" i="63"/>
  <c r="AJ82" i="63"/>
  <c r="AJ72" i="63"/>
  <c r="AJ91" i="63"/>
  <c r="AJ93" i="63"/>
  <c r="AJ96" i="63"/>
  <c r="AJ71" i="63"/>
  <c r="AJ76" i="63"/>
  <c r="AJ9" i="63"/>
  <c r="AJ64" i="63"/>
  <c r="AJ65" i="63"/>
  <c r="AJ66" i="63"/>
  <c r="AK98" i="63"/>
  <c r="AJ87" i="61"/>
  <c r="AJ73" i="61"/>
  <c r="AK5" i="61"/>
  <c r="AJ95" i="61"/>
  <c r="AJ82" i="61"/>
  <c r="AJ92" i="61"/>
  <c r="AJ93" i="61"/>
  <c r="AJ80" i="61"/>
  <c r="AJ83" i="61"/>
  <c r="AJ75" i="61"/>
  <c r="AJ77" i="61"/>
  <c r="AJ89" i="61"/>
  <c r="AJ74" i="61"/>
  <c r="AJ90" i="61"/>
  <c r="AJ79" i="61"/>
  <c r="AJ91" i="61"/>
  <c r="AJ70" i="61"/>
  <c r="AJ94" i="61"/>
  <c r="AJ76" i="61"/>
  <c r="AJ96" i="61"/>
  <c r="AJ88" i="61"/>
  <c r="AJ71" i="61"/>
  <c r="AJ85" i="61"/>
  <c r="AJ86" i="61"/>
  <c r="AJ84" i="61"/>
  <c r="AJ81" i="61"/>
  <c r="AJ72" i="61"/>
  <c r="AJ78" i="61"/>
  <c r="AJ9" i="61"/>
  <c r="AJ64" i="61"/>
  <c r="AJ65" i="61"/>
  <c r="AJ66" i="61"/>
  <c r="AK98" i="61"/>
  <c r="AE49" i="64"/>
  <c r="AL36" i="26"/>
  <c r="AL35" i="26"/>
  <c r="AL33" i="26"/>
  <c r="AL37" i="26"/>
  <c r="AL34" i="26"/>
  <c r="AI69" i="63"/>
  <c r="AH58" i="62"/>
  <c r="AG63" i="62"/>
  <c r="AG64" i="62"/>
  <c r="AG38" i="62"/>
  <c r="AR7" i="62"/>
  <c r="AQ10" i="62"/>
  <c r="AN18" i="61"/>
  <c r="AN19" i="61"/>
  <c r="AQ13" i="61"/>
  <c r="AN63" i="61"/>
  <c r="AT56" i="63"/>
  <c r="AT55" i="63"/>
  <c r="AT53" i="63"/>
  <c r="AT57" i="63"/>
  <c r="AT50" i="63"/>
  <c r="AT48" i="63"/>
  <c r="AT47" i="63"/>
  <c r="AT52" i="63"/>
  <c r="AT58" i="63"/>
  <c r="AT14" i="63"/>
  <c r="AT49" i="63"/>
  <c r="AT51" i="63"/>
  <c r="AT54" i="63"/>
  <c r="AP15" i="61"/>
  <c r="AP17" i="61"/>
  <c r="AL55" i="26"/>
  <c r="AL51" i="26"/>
  <c r="AL52" i="26"/>
  <c r="AL47" i="26"/>
  <c r="AL57" i="26"/>
  <c r="AL49" i="26"/>
  <c r="AL53" i="26"/>
  <c r="AL56" i="26"/>
  <c r="AL48" i="26"/>
  <c r="AL54" i="26"/>
  <c r="AL50" i="26"/>
  <c r="AL58" i="26"/>
  <c r="AL14" i="26"/>
  <c r="AH63" i="62"/>
  <c r="AH64" i="62"/>
  <c r="AH38" i="62"/>
  <c r="AI58" i="62"/>
  <c r="AJ69" i="61"/>
  <c r="AJ28" i="30"/>
  <c r="AI29" i="30"/>
  <c r="AI30" i="30"/>
  <c r="AI17" i="30"/>
  <c r="AI14" i="30"/>
  <c r="AM26" i="26"/>
  <c r="AM28" i="26"/>
  <c r="AM27" i="26"/>
  <c r="AM30" i="26"/>
  <c r="AM29" i="26"/>
  <c r="AL25" i="64"/>
  <c r="AK29" i="64"/>
  <c r="AK30" i="64"/>
  <c r="AK17" i="64"/>
  <c r="AK14" i="64"/>
  <c r="AS25" i="61"/>
  <c r="AS39" i="61"/>
  <c r="AT7" i="61"/>
  <c r="AS41" i="61"/>
  <c r="AS32" i="61"/>
  <c r="AE63" i="30"/>
  <c r="AE64" i="30"/>
  <c r="AE38" i="30"/>
  <c r="AF58" i="30"/>
  <c r="AN72" i="64"/>
  <c r="AN73" i="64"/>
  <c r="AN39" i="64"/>
  <c r="AO67" i="64"/>
  <c r="AP63" i="63"/>
  <c r="AK72" i="62"/>
  <c r="AK73" i="62"/>
  <c r="AK39" i="62"/>
  <c r="AL67" i="62"/>
  <c r="AW7" i="63"/>
  <c r="AV39" i="63"/>
  <c r="AV32" i="63"/>
  <c r="AV41" i="63"/>
  <c r="AV25" i="63"/>
  <c r="AZ5" i="64"/>
  <c r="AJ19" i="26"/>
  <c r="AJ18" i="26"/>
  <c r="AK78" i="63"/>
  <c r="AK91" i="63"/>
  <c r="AK84" i="63"/>
  <c r="AK96" i="63"/>
  <c r="AK88" i="63"/>
  <c r="AK80" i="63"/>
  <c r="AK93" i="63"/>
  <c r="AK76" i="63"/>
  <c r="AK90" i="63"/>
  <c r="AK72" i="63"/>
  <c r="AK85" i="63"/>
  <c r="AK77" i="63"/>
  <c r="AK71" i="63"/>
  <c r="AK82" i="63"/>
  <c r="AK94" i="63"/>
  <c r="AK73" i="63"/>
  <c r="AK75" i="63"/>
  <c r="AK74" i="63"/>
  <c r="AK92" i="63"/>
  <c r="AK95" i="63"/>
  <c r="AK97" i="63"/>
  <c r="AK83" i="63"/>
  <c r="AK81" i="63"/>
  <c r="AL5" i="63"/>
  <c r="AK89" i="63"/>
  <c r="AK86" i="63"/>
  <c r="AK70" i="63"/>
  <c r="AK87" i="63"/>
  <c r="AK79" i="63"/>
  <c r="AK9" i="63"/>
  <c r="AK64" i="63"/>
  <c r="AK65" i="63"/>
  <c r="AK66" i="63"/>
  <c r="AL99" i="63"/>
  <c r="AK5" i="30"/>
  <c r="AJ73" i="30"/>
  <c r="AJ39" i="30"/>
  <c r="AS7" i="62"/>
  <c r="AR10" i="62"/>
  <c r="AF49" i="64"/>
  <c r="AK75" i="61"/>
  <c r="AK86" i="61"/>
  <c r="AK93" i="61"/>
  <c r="AK78" i="61"/>
  <c r="AK77" i="61"/>
  <c r="AK95" i="61"/>
  <c r="AK87" i="61"/>
  <c r="AK74" i="61"/>
  <c r="AK72" i="61"/>
  <c r="AK84" i="61"/>
  <c r="AK83" i="61"/>
  <c r="AK79" i="61"/>
  <c r="AK94" i="61"/>
  <c r="AK89" i="61"/>
  <c r="AK85" i="61"/>
  <c r="AK96" i="61"/>
  <c r="AK88" i="61"/>
  <c r="AK76" i="61"/>
  <c r="AK70" i="61"/>
  <c r="AK73" i="61"/>
  <c r="AK81" i="61"/>
  <c r="AK71" i="61"/>
  <c r="AK80" i="61"/>
  <c r="AK91" i="61"/>
  <c r="AK82" i="61"/>
  <c r="AL5" i="61"/>
  <c r="AK97" i="61"/>
  <c r="AK90" i="61"/>
  <c r="AK92" i="61"/>
  <c r="AK9" i="61"/>
  <c r="AK64" i="61"/>
  <c r="AK65" i="61"/>
  <c r="AK66" i="61"/>
  <c r="AL99" i="61"/>
  <c r="AJ69" i="63"/>
  <c r="AN67" i="30"/>
  <c r="AM72" i="30"/>
  <c r="AR25" i="62"/>
  <c r="AN41" i="26"/>
  <c r="AN25" i="26"/>
  <c r="AN39" i="26"/>
  <c r="AN43" i="26"/>
  <c r="AN32" i="26"/>
  <c r="AO7" i="26"/>
  <c r="AI49" i="30"/>
  <c r="AM43" i="62"/>
  <c r="AP10" i="64"/>
  <c r="AQ7" i="64"/>
  <c r="AO18" i="61"/>
  <c r="AO19" i="61"/>
  <c r="AN25" i="30"/>
  <c r="AM33" i="26"/>
  <c r="AM37" i="26"/>
  <c r="AM36" i="26"/>
  <c r="AM34" i="26"/>
  <c r="AM35" i="26"/>
  <c r="AQ63" i="63"/>
  <c r="AE43" i="30"/>
  <c r="AQ5" i="2"/>
  <c r="AO63" i="64"/>
  <c r="AO64" i="64"/>
  <c r="AO38" i="64"/>
  <c r="AP58" i="64"/>
  <c r="AM93" i="26"/>
  <c r="AM71" i="26"/>
  <c r="AM81" i="26"/>
  <c r="AM73" i="26"/>
  <c r="AM80" i="26"/>
  <c r="AM90" i="26"/>
  <c r="AM75" i="26"/>
  <c r="AM86" i="26"/>
  <c r="AM94" i="26"/>
  <c r="AM74" i="26"/>
  <c r="AM96" i="26"/>
  <c r="AM92" i="26"/>
  <c r="AM79" i="26"/>
  <c r="AM88" i="26"/>
  <c r="AM85" i="26"/>
  <c r="AM70" i="26"/>
  <c r="AM82" i="26"/>
  <c r="AM98" i="26"/>
  <c r="AN5" i="26"/>
  <c r="AM77" i="26"/>
  <c r="AM97" i="26"/>
  <c r="AM95" i="26"/>
  <c r="AM84" i="26"/>
  <c r="AM87" i="26"/>
  <c r="AM72" i="26"/>
  <c r="AM91" i="26"/>
  <c r="AM76" i="26"/>
  <c r="AM89" i="26"/>
  <c r="AM78" i="26"/>
  <c r="AM99" i="26"/>
  <c r="AM83" i="26"/>
  <c r="AK43" i="64"/>
  <c r="AU28" i="63"/>
  <c r="AU27" i="63"/>
  <c r="AU29" i="63"/>
  <c r="AU26" i="63"/>
  <c r="AU30" i="63"/>
  <c r="AR18" i="63"/>
  <c r="AR19" i="63"/>
  <c r="AG51" i="62"/>
  <c r="AJ10" i="30"/>
  <c r="AK7" i="30"/>
  <c r="AR35" i="61"/>
  <c r="AR36" i="61"/>
  <c r="AR33" i="61"/>
  <c r="AR37" i="61"/>
  <c r="AR34" i="61"/>
  <c r="AR26" i="61"/>
  <c r="AR27" i="61"/>
  <c r="AR30" i="61"/>
  <c r="AR29" i="61"/>
  <c r="AR28" i="61"/>
  <c r="AI18" i="26"/>
  <c r="AI19" i="26"/>
  <c r="AG51" i="64"/>
  <c r="AL26" i="62"/>
  <c r="AK29" i="62"/>
  <c r="AK30" i="62"/>
  <c r="AK17" i="62"/>
  <c r="AK14" i="62"/>
  <c r="AF49" i="62"/>
  <c r="AU43" i="63"/>
  <c r="AU33" i="63"/>
  <c r="AU37" i="63"/>
  <c r="AU35" i="63"/>
  <c r="AU36" i="63"/>
  <c r="AU34" i="63"/>
  <c r="AS51" i="63"/>
  <c r="AS53" i="63"/>
  <c r="AS55" i="63"/>
  <c r="AS49" i="63"/>
  <c r="AS56" i="63"/>
  <c r="AS57" i="63"/>
  <c r="AS14" i="63"/>
  <c r="AS48" i="63"/>
  <c r="AS54" i="63"/>
  <c r="AS52" i="63"/>
  <c r="AS50" i="63"/>
  <c r="AS47" i="63"/>
  <c r="AS58" i="63"/>
  <c r="AK55" i="26"/>
  <c r="AK51" i="26"/>
  <c r="AK50" i="26"/>
  <c r="AK49" i="26"/>
  <c r="AK52" i="26"/>
  <c r="AK56" i="26"/>
  <c r="AK54" i="26"/>
  <c r="AK58" i="26"/>
  <c r="AK47" i="26"/>
  <c r="AK14" i="26"/>
  <c r="AK53" i="26"/>
  <c r="AK57" i="26"/>
  <c r="AK48" i="26"/>
  <c r="AO63" i="61"/>
  <c r="AM13" i="26"/>
  <c r="AL15" i="26"/>
  <c r="AL17" i="26"/>
  <c r="AI9" i="26"/>
  <c r="AI63" i="26"/>
  <c r="AI64" i="26"/>
  <c r="AI65" i="26"/>
  <c r="AI66" i="26"/>
  <c r="AJ97" i="26"/>
  <c r="AJ69" i="26"/>
  <c r="AS15" i="63"/>
  <c r="AS17" i="63"/>
  <c r="AT15" i="63"/>
  <c r="AT17" i="63"/>
  <c r="AK15" i="26"/>
  <c r="AK17" i="26"/>
  <c r="AU13" i="63"/>
  <c r="AR13" i="61"/>
  <c r="AL95" i="61"/>
  <c r="AL72" i="61"/>
  <c r="AL94" i="61"/>
  <c r="AL71" i="61"/>
  <c r="AL81" i="61"/>
  <c r="AL78" i="61"/>
  <c r="AL93" i="61"/>
  <c r="AL74" i="61"/>
  <c r="AL86" i="61"/>
  <c r="AL97" i="61"/>
  <c r="AL80" i="61"/>
  <c r="AL89" i="61"/>
  <c r="AL88" i="61"/>
  <c r="AL73" i="61"/>
  <c r="AL84" i="61"/>
  <c r="AM5" i="61"/>
  <c r="AL96" i="61"/>
  <c r="AL85" i="61"/>
  <c r="AL76" i="61"/>
  <c r="AL87" i="61"/>
  <c r="AL92" i="61"/>
  <c r="AL98" i="61"/>
  <c r="AL83" i="61"/>
  <c r="AL75" i="61"/>
  <c r="AL77" i="61"/>
  <c r="AL70" i="61"/>
  <c r="AL79" i="61"/>
  <c r="AL91" i="61"/>
  <c r="AL82" i="61"/>
  <c r="AL90" i="61"/>
  <c r="AL9" i="61"/>
  <c r="AL64" i="61"/>
  <c r="AL65" i="61"/>
  <c r="AL66" i="61"/>
  <c r="AM100" i="61"/>
  <c r="AV33" i="63"/>
  <c r="AV35" i="63"/>
  <c r="AV37" i="63"/>
  <c r="AV36" i="63"/>
  <c r="AV34" i="63"/>
  <c r="AM26" i="62"/>
  <c r="AL29" i="62"/>
  <c r="AL30" i="62"/>
  <c r="AL17" i="62"/>
  <c r="AL14" i="62"/>
  <c r="AL43" i="64"/>
  <c r="AQ58" i="64"/>
  <c r="AP63" i="64"/>
  <c r="AP64" i="64"/>
  <c r="AP38" i="64"/>
  <c r="AG49" i="62"/>
  <c r="AN43" i="62"/>
  <c r="AN33" i="26"/>
  <c r="AN34" i="26"/>
  <c r="AN35" i="26"/>
  <c r="AN36" i="26"/>
  <c r="AN37" i="26"/>
  <c r="AK69" i="63"/>
  <c r="AJ9" i="26"/>
  <c r="AJ63" i="26"/>
  <c r="AJ64" i="26"/>
  <c r="AJ65" i="26"/>
  <c r="AJ66" i="26"/>
  <c r="AK98" i="26"/>
  <c r="AK69" i="26"/>
  <c r="AV29" i="63"/>
  <c r="AV27" i="63"/>
  <c r="AV28" i="63"/>
  <c r="AV26" i="63"/>
  <c r="AV30" i="63"/>
  <c r="AV13" i="63"/>
  <c r="AW32" i="63"/>
  <c r="AX7" i="63"/>
  <c r="AW39" i="63"/>
  <c r="AW43" i="63"/>
  <c r="AW25" i="63"/>
  <c r="AW41" i="63"/>
  <c r="AS43" i="61"/>
  <c r="AI63" i="62"/>
  <c r="AI64" i="62"/>
  <c r="AI38" i="62"/>
  <c r="AJ58" i="62"/>
  <c r="AP19" i="61"/>
  <c r="AP18" i="61"/>
  <c r="AL7" i="30"/>
  <c r="AK10" i="30"/>
  <c r="AL5" i="30"/>
  <c r="AK73" i="30"/>
  <c r="AK39" i="30"/>
  <c r="AK28" i="30"/>
  <c r="AJ29" i="30"/>
  <c r="AJ30" i="30"/>
  <c r="AJ17" i="30"/>
  <c r="AJ14" i="30"/>
  <c r="AR63" i="63"/>
  <c r="AH51" i="64"/>
  <c r="AH51" i="62"/>
  <c r="AN97" i="26"/>
  <c r="AN81" i="26"/>
  <c r="AN78" i="26"/>
  <c r="AN93" i="26"/>
  <c r="AN82" i="26"/>
  <c r="AN87" i="26"/>
  <c r="AN98" i="26"/>
  <c r="AN70" i="26"/>
  <c r="AN72" i="26"/>
  <c r="AN86" i="26"/>
  <c r="AN79" i="26"/>
  <c r="AN74" i="26"/>
  <c r="AN90" i="26"/>
  <c r="AN76" i="26"/>
  <c r="AN84" i="26"/>
  <c r="AN77" i="26"/>
  <c r="AN73" i="26"/>
  <c r="AN83" i="26"/>
  <c r="AN96" i="26"/>
  <c r="AN94" i="26"/>
  <c r="AN91" i="26"/>
  <c r="AN88" i="26"/>
  <c r="AN80" i="26"/>
  <c r="AN75" i="26"/>
  <c r="AO5" i="26"/>
  <c r="AN89" i="26"/>
  <c r="AN100" i="26"/>
  <c r="AN95" i="26"/>
  <c r="AN71" i="26"/>
  <c r="AN99" i="26"/>
  <c r="AN85" i="26"/>
  <c r="AN92" i="26"/>
  <c r="AR5" i="2"/>
  <c r="AO25" i="30"/>
  <c r="AQ10" i="64"/>
  <c r="AR7" i="64"/>
  <c r="AS25" i="62"/>
  <c r="AK69" i="61"/>
  <c r="AG49" i="64"/>
  <c r="BA5" i="64"/>
  <c r="AL72" i="62"/>
  <c r="AL73" i="62"/>
  <c r="AL39" i="62"/>
  <c r="AM67" i="62"/>
  <c r="AO72" i="64"/>
  <c r="AO73" i="64"/>
  <c r="AO39" i="64"/>
  <c r="AP67" i="64"/>
  <c r="AS33" i="61"/>
  <c r="AS36" i="61"/>
  <c r="AS34" i="61"/>
  <c r="AS35" i="61"/>
  <c r="AS37" i="61"/>
  <c r="AS28" i="61"/>
  <c r="AS26" i="61"/>
  <c r="AS27" i="61"/>
  <c r="AS30" i="61"/>
  <c r="AS13" i="61"/>
  <c r="AS29" i="61"/>
  <c r="AJ49" i="30"/>
  <c r="AN27" i="26"/>
  <c r="AN29" i="26"/>
  <c r="AN26" i="26"/>
  <c r="AN30" i="26"/>
  <c r="AN13" i="26"/>
  <c r="AN28" i="26"/>
  <c r="AF43" i="30"/>
  <c r="AO39" i="26"/>
  <c r="AO43" i="26"/>
  <c r="AO41" i="26"/>
  <c r="AP7" i="26"/>
  <c r="AO32" i="26"/>
  <c r="AO25" i="26"/>
  <c r="AN72" i="30"/>
  <c r="AO67" i="30"/>
  <c r="AS10" i="62"/>
  <c r="AT7" i="62"/>
  <c r="AL87" i="63"/>
  <c r="AL73" i="63"/>
  <c r="AL76" i="63"/>
  <c r="AL74" i="63"/>
  <c r="AL86" i="63"/>
  <c r="AL94" i="63"/>
  <c r="AL98" i="63"/>
  <c r="AL80" i="63"/>
  <c r="AL83" i="63"/>
  <c r="AL82" i="63"/>
  <c r="AL91" i="63"/>
  <c r="AL89" i="63"/>
  <c r="AL75" i="63"/>
  <c r="AL93" i="63"/>
  <c r="AL95" i="63"/>
  <c r="AL79" i="63"/>
  <c r="AL84" i="63"/>
  <c r="AL88" i="63"/>
  <c r="AL77" i="63"/>
  <c r="AL70" i="63"/>
  <c r="AL72" i="63"/>
  <c r="AL90" i="63"/>
  <c r="AL78" i="63"/>
  <c r="AL97" i="63"/>
  <c r="AL85" i="63"/>
  <c r="AL81" i="63"/>
  <c r="AL71" i="63"/>
  <c r="AL92" i="63"/>
  <c r="AM5" i="63"/>
  <c r="AL96" i="63"/>
  <c r="AL9" i="63"/>
  <c r="AL64" i="63"/>
  <c r="AL65" i="63"/>
  <c r="AL66" i="63"/>
  <c r="AM100" i="63"/>
  <c r="AV43" i="63"/>
  <c r="AF63" i="30"/>
  <c r="AF64" i="30"/>
  <c r="AF38" i="30"/>
  <c r="AG58" i="30"/>
  <c r="AT25" i="61"/>
  <c r="AT39" i="61"/>
  <c r="AT43" i="61"/>
  <c r="AT41" i="61"/>
  <c r="AU7" i="61"/>
  <c r="AT32" i="61"/>
  <c r="AL29" i="64"/>
  <c r="AL30" i="64"/>
  <c r="AL17" i="64"/>
  <c r="AL14" i="64"/>
  <c r="AM25" i="64"/>
  <c r="AQ56" i="61"/>
  <c r="AQ57" i="61"/>
  <c r="AQ51" i="61"/>
  <c r="AQ55" i="61"/>
  <c r="AQ47" i="61"/>
  <c r="AQ58" i="61"/>
  <c r="AQ14" i="61"/>
  <c r="AQ48" i="61"/>
  <c r="AQ50" i="61"/>
  <c r="AQ54" i="61"/>
  <c r="AQ49" i="61"/>
  <c r="AQ52" i="61"/>
  <c r="AQ53" i="61"/>
  <c r="AQ15" i="61"/>
  <c r="AQ17" i="61"/>
  <c r="AV51" i="63"/>
  <c r="AV52" i="63"/>
  <c r="AV48" i="63"/>
  <c r="AV55" i="63"/>
  <c r="AV47" i="63"/>
  <c r="AV49" i="63"/>
  <c r="AV58" i="63"/>
  <c r="AV14" i="63"/>
  <c r="AV56" i="63"/>
  <c r="AV53" i="63"/>
  <c r="AV50" i="63"/>
  <c r="AV57" i="63"/>
  <c r="AV54" i="63"/>
  <c r="AN56" i="26"/>
  <c r="AN49" i="26"/>
  <c r="AN57" i="26"/>
  <c r="AN50" i="26"/>
  <c r="AN47" i="26"/>
  <c r="AN54" i="26"/>
  <c r="AN51" i="26"/>
  <c r="AN58" i="26"/>
  <c r="AN14" i="26"/>
  <c r="AN53" i="26"/>
  <c r="AN55" i="26"/>
  <c r="AN52" i="26"/>
  <c r="AN48" i="26"/>
  <c r="AS52" i="61"/>
  <c r="AS54" i="61"/>
  <c r="AS47" i="61"/>
  <c r="AS55" i="61"/>
  <c r="AS56" i="61"/>
  <c r="AS58" i="61"/>
  <c r="AS14" i="61"/>
  <c r="AS53" i="61"/>
  <c r="AS51" i="61"/>
  <c r="AS50" i="61"/>
  <c r="AS49" i="61"/>
  <c r="AS57" i="61"/>
  <c r="AS48" i="61"/>
  <c r="AQ67" i="64"/>
  <c r="AP72" i="64"/>
  <c r="AP73" i="64"/>
  <c r="AP39" i="64"/>
  <c r="AH49" i="64"/>
  <c r="AJ63" i="62"/>
  <c r="AJ64" i="62"/>
  <c r="AJ38" i="62"/>
  <c r="AK58" i="62"/>
  <c r="AW26" i="63"/>
  <c r="AW28" i="63"/>
  <c r="AW27" i="63"/>
  <c r="AW30" i="63"/>
  <c r="AW13" i="63"/>
  <c r="AW29" i="63"/>
  <c r="AR58" i="64"/>
  <c r="AQ63" i="64"/>
  <c r="AQ64" i="64"/>
  <c r="AQ38" i="64"/>
  <c r="AN26" i="62"/>
  <c r="AM29" i="62"/>
  <c r="AM30" i="62"/>
  <c r="AM17" i="62"/>
  <c r="AM14" i="62"/>
  <c r="AL69" i="61"/>
  <c r="AK18" i="26"/>
  <c r="AK19" i="26"/>
  <c r="AS18" i="63"/>
  <c r="AS19" i="63"/>
  <c r="AL18" i="26"/>
  <c r="AL19" i="26"/>
  <c r="AT34" i="61"/>
  <c r="AT33" i="61"/>
  <c r="AT37" i="61"/>
  <c r="AT36" i="61"/>
  <c r="AT35" i="61"/>
  <c r="AT29" i="61"/>
  <c r="AT28" i="61"/>
  <c r="AT30" i="61"/>
  <c r="AT13" i="61"/>
  <c r="AT26" i="61"/>
  <c r="AT27" i="61"/>
  <c r="AM81" i="63"/>
  <c r="AM98" i="63"/>
  <c r="AM85" i="63"/>
  <c r="AM80" i="63"/>
  <c r="AN5" i="63"/>
  <c r="AM96" i="63"/>
  <c r="AM71" i="63"/>
  <c r="AM89" i="63"/>
  <c r="AM90" i="63"/>
  <c r="AM86" i="63"/>
  <c r="AM70" i="63"/>
  <c r="AM76" i="63"/>
  <c r="AM74" i="63"/>
  <c r="AM94" i="63"/>
  <c r="AM82" i="63"/>
  <c r="AM73" i="63"/>
  <c r="AM97" i="63"/>
  <c r="AM79" i="63"/>
  <c r="AM77" i="63"/>
  <c r="AM92" i="63"/>
  <c r="AM75" i="63"/>
  <c r="AM93" i="63"/>
  <c r="AM84" i="63"/>
  <c r="AM72" i="63"/>
  <c r="AM87" i="63"/>
  <c r="AM78" i="63"/>
  <c r="AM99" i="63"/>
  <c r="AM95" i="63"/>
  <c r="AM88" i="63"/>
  <c r="AM83" i="63"/>
  <c r="AM91" i="63"/>
  <c r="AM9" i="63"/>
  <c r="AM64" i="63"/>
  <c r="AM65" i="63"/>
  <c r="AM66" i="63"/>
  <c r="AN101" i="63"/>
  <c r="AP67" i="30"/>
  <c r="AO72" i="30"/>
  <c r="AP32" i="26"/>
  <c r="AP25" i="26"/>
  <c r="AP41" i="26"/>
  <c r="AQ7" i="26"/>
  <c r="AP39" i="26"/>
  <c r="AP43" i="26"/>
  <c r="AG43" i="30"/>
  <c r="AK49" i="30"/>
  <c r="AR10" i="64"/>
  <c r="AS7" i="64"/>
  <c r="AU25" i="61"/>
  <c r="AV7" i="61"/>
  <c r="AU32" i="61"/>
  <c r="AU41" i="61"/>
  <c r="AU39" i="61"/>
  <c r="AH58" i="30"/>
  <c r="AG63" i="30"/>
  <c r="AG64" i="30"/>
  <c r="AG38" i="30"/>
  <c r="AL69" i="63"/>
  <c r="AM72" i="62"/>
  <c r="AM73" i="62"/>
  <c r="AM39" i="62"/>
  <c r="AN67" i="62"/>
  <c r="BB5" i="64"/>
  <c r="AI51" i="62"/>
  <c r="AX25" i="63"/>
  <c r="AX39" i="63"/>
  <c r="AY7" i="63"/>
  <c r="AX41" i="63"/>
  <c r="AX32" i="63"/>
  <c r="AO43" i="62"/>
  <c r="AH49" i="62"/>
  <c r="AM43" i="64"/>
  <c r="AM78" i="61"/>
  <c r="AM89" i="61"/>
  <c r="AM70" i="61"/>
  <c r="AM99" i="61"/>
  <c r="AM91" i="61"/>
  <c r="AN5" i="61"/>
  <c r="AM81" i="61"/>
  <c r="AM79" i="61"/>
  <c r="AM87" i="61"/>
  <c r="AM96" i="61"/>
  <c r="AM95" i="61"/>
  <c r="AM76" i="61"/>
  <c r="AM83" i="61"/>
  <c r="AM92" i="61"/>
  <c r="AM86" i="61"/>
  <c r="AM71" i="61"/>
  <c r="AM97" i="61"/>
  <c r="AM77" i="61"/>
  <c r="AM84" i="61"/>
  <c r="AM85" i="61"/>
  <c r="AM73" i="61"/>
  <c r="AM90" i="61"/>
  <c r="AM88" i="61"/>
  <c r="AM72" i="61"/>
  <c r="AM93" i="61"/>
  <c r="AM74" i="61"/>
  <c r="AM82" i="61"/>
  <c r="AM98" i="61"/>
  <c r="AM94" i="61"/>
  <c r="AM75" i="61"/>
  <c r="AM80" i="61"/>
  <c r="AM9" i="61"/>
  <c r="AM64" i="61"/>
  <c r="AM65" i="61"/>
  <c r="AM66" i="61"/>
  <c r="AN101" i="61"/>
  <c r="AR51" i="61"/>
  <c r="AR52" i="61"/>
  <c r="AR56" i="61"/>
  <c r="AR47" i="61"/>
  <c r="AR53" i="61"/>
  <c r="AR55" i="61"/>
  <c r="AR49" i="61"/>
  <c r="AR58" i="61"/>
  <c r="AR14" i="61"/>
  <c r="AR57" i="61"/>
  <c r="AR54" i="61"/>
  <c r="AR50" i="61"/>
  <c r="AR48" i="61"/>
  <c r="AT18" i="63"/>
  <c r="AT19" i="63"/>
  <c r="AM54" i="26"/>
  <c r="AM53" i="26"/>
  <c r="AM57" i="26"/>
  <c r="AM47" i="26"/>
  <c r="AM56" i="26"/>
  <c r="AM51" i="26"/>
  <c r="AM49" i="26"/>
  <c r="AM52" i="26"/>
  <c r="AM58" i="26"/>
  <c r="AM14" i="26"/>
  <c r="AM48" i="26"/>
  <c r="AM55" i="26"/>
  <c r="AM50" i="26"/>
  <c r="AM29" i="64"/>
  <c r="AM30" i="64"/>
  <c r="AM17" i="64"/>
  <c r="AM14" i="64"/>
  <c r="AN25" i="64"/>
  <c r="AU7" i="62"/>
  <c r="AT10" i="62"/>
  <c r="AO28" i="26"/>
  <c r="AO26" i="26"/>
  <c r="AO30" i="26"/>
  <c r="AO29" i="26"/>
  <c r="AO27" i="26"/>
  <c r="AT25" i="62"/>
  <c r="AM5" i="30"/>
  <c r="AL73" i="30"/>
  <c r="AL39" i="30"/>
  <c r="AP63" i="61"/>
  <c r="AW33" i="63"/>
  <c r="AW37" i="63"/>
  <c r="AW36" i="63"/>
  <c r="AW34" i="63"/>
  <c r="AW35" i="63"/>
  <c r="AU49" i="63"/>
  <c r="AU47" i="63"/>
  <c r="AU53" i="63"/>
  <c r="AU56" i="63"/>
  <c r="AU48" i="63"/>
  <c r="AU51" i="63"/>
  <c r="AU57" i="63"/>
  <c r="AU14" i="63"/>
  <c r="AU52" i="63"/>
  <c r="AU58" i="63"/>
  <c r="AU54" i="63"/>
  <c r="AU50" i="63"/>
  <c r="AU55" i="63"/>
  <c r="AO36" i="26"/>
  <c r="AO34" i="26"/>
  <c r="AO35" i="26"/>
  <c r="AO33" i="26"/>
  <c r="AO37" i="26"/>
  <c r="AP25" i="30"/>
  <c r="AM7" i="30"/>
  <c r="AL10" i="30"/>
  <c r="AS5" i="2"/>
  <c r="AO70" i="26"/>
  <c r="AO78" i="26"/>
  <c r="AO71" i="26"/>
  <c r="AO82" i="26"/>
  <c r="AO99" i="26"/>
  <c r="AO90" i="26"/>
  <c r="AO89" i="26"/>
  <c r="AO93" i="26"/>
  <c r="AO100" i="26"/>
  <c r="AO83" i="26"/>
  <c r="AO92" i="26"/>
  <c r="AO87" i="26"/>
  <c r="AO77" i="26"/>
  <c r="AO97" i="26"/>
  <c r="AO98" i="26"/>
  <c r="AO84" i="26"/>
  <c r="AO74" i="26"/>
  <c r="AO88" i="26"/>
  <c r="AO75" i="26"/>
  <c r="AO76" i="26"/>
  <c r="AP5" i="26"/>
  <c r="AO73" i="26"/>
  <c r="AO79" i="26"/>
  <c r="AO91" i="26"/>
  <c r="AO80" i="26"/>
  <c r="AO72" i="26"/>
  <c r="AO86" i="26"/>
  <c r="AO96" i="26"/>
  <c r="AO85" i="26"/>
  <c r="AO94" i="26"/>
  <c r="AO101" i="26"/>
  <c r="AO95" i="26"/>
  <c r="AO81" i="26"/>
  <c r="AI51" i="64"/>
  <c r="AL28" i="30"/>
  <c r="AK29" i="30"/>
  <c r="AK30" i="30"/>
  <c r="AK17" i="30"/>
  <c r="AK14" i="30"/>
  <c r="AT63" i="63"/>
  <c r="AN15" i="26"/>
  <c r="AN17" i="26"/>
  <c r="AO13" i="26"/>
  <c r="AS15" i="61"/>
  <c r="AS17" i="61"/>
  <c r="AT56" i="61"/>
  <c r="AT57" i="61"/>
  <c r="AT14" i="61"/>
  <c r="AT50" i="61"/>
  <c r="AT49" i="61"/>
  <c r="AT54" i="61"/>
  <c r="AT55" i="61"/>
  <c r="AT47" i="61"/>
  <c r="AT58" i="61"/>
  <c r="AT48" i="61"/>
  <c r="AT52" i="61"/>
  <c r="AT53" i="61"/>
  <c r="AT51" i="61"/>
  <c r="AS63" i="63"/>
  <c r="AM15" i="26"/>
  <c r="AM17" i="26"/>
  <c r="AL9" i="26"/>
  <c r="AL63" i="26"/>
  <c r="AL64" i="26"/>
  <c r="AL65" i="26"/>
  <c r="AL66" i="26"/>
  <c r="AM100" i="26"/>
  <c r="AM69" i="26"/>
  <c r="AW49" i="63"/>
  <c r="AW52" i="63"/>
  <c r="AW50" i="63"/>
  <c r="AW47" i="63"/>
  <c r="AW54" i="63"/>
  <c r="AW51" i="63"/>
  <c r="AW48" i="63"/>
  <c r="AW57" i="63"/>
  <c r="AW58" i="63"/>
  <c r="AW14" i="63"/>
  <c r="AW55" i="63"/>
  <c r="AW53" i="63"/>
  <c r="AW56" i="63"/>
  <c r="AU15" i="63"/>
  <c r="AU17" i="63"/>
  <c r="AR15" i="61"/>
  <c r="AR17" i="61"/>
  <c r="AK63" i="26"/>
  <c r="AK64" i="26"/>
  <c r="AK65" i="26"/>
  <c r="AK66" i="26"/>
  <c r="AL99" i="26"/>
  <c r="AL69" i="26"/>
  <c r="AK9" i="26"/>
  <c r="AV15" i="63"/>
  <c r="AV17" i="63"/>
  <c r="AN90" i="61"/>
  <c r="AN94" i="61"/>
  <c r="AN99" i="61"/>
  <c r="AN72" i="61"/>
  <c r="AO5" i="61"/>
  <c r="AN82" i="61"/>
  <c r="AN79" i="61"/>
  <c r="AN91" i="61"/>
  <c r="AN71" i="61"/>
  <c r="AN100" i="61"/>
  <c r="AN93" i="61"/>
  <c r="AN77" i="61"/>
  <c r="AN75" i="61"/>
  <c r="AN86" i="61"/>
  <c r="AN74" i="61"/>
  <c r="AN80" i="61"/>
  <c r="AN96" i="61"/>
  <c r="AN78" i="61"/>
  <c r="AN92" i="61"/>
  <c r="AN87" i="61"/>
  <c r="AN76" i="61"/>
  <c r="AN70" i="61"/>
  <c r="AN83" i="61"/>
  <c r="AN97" i="61"/>
  <c r="AN98" i="61"/>
  <c r="AN85" i="61"/>
  <c r="AN73" i="61"/>
  <c r="AN84" i="61"/>
  <c r="AN95" i="61"/>
  <c r="AN81" i="61"/>
  <c r="AN88" i="61"/>
  <c r="AN89" i="61"/>
  <c r="AN9" i="61"/>
  <c r="AN64" i="61"/>
  <c r="AN65" i="61"/>
  <c r="AN66" i="61"/>
  <c r="AO102" i="61"/>
  <c r="AX34" i="63"/>
  <c r="AX33" i="63"/>
  <c r="AX37" i="63"/>
  <c r="AX36" i="63"/>
  <c r="AX35" i="63"/>
  <c r="AX29" i="63"/>
  <c r="AX27" i="63"/>
  <c r="AX28" i="63"/>
  <c r="AX26" i="63"/>
  <c r="AX30" i="63"/>
  <c r="AN72" i="62"/>
  <c r="AN73" i="62"/>
  <c r="AN39" i="62"/>
  <c r="AO67" i="62"/>
  <c r="AU34" i="61"/>
  <c r="AU36" i="61"/>
  <c r="AU33" i="61"/>
  <c r="AU35" i="61"/>
  <c r="AU37" i="61"/>
  <c r="AQ25" i="30"/>
  <c r="AY39" i="63"/>
  <c r="AY43" i="63"/>
  <c r="AZ7" i="63"/>
  <c r="AY25" i="63"/>
  <c r="AY41" i="63"/>
  <c r="AY32" i="63"/>
  <c r="AU43" i="61"/>
  <c r="AU28" i="61"/>
  <c r="AU27" i="61"/>
  <c r="AU26" i="61"/>
  <c r="AU30" i="61"/>
  <c r="AU13" i="61"/>
  <c r="AU29" i="61"/>
  <c r="AL49" i="30"/>
  <c r="AR7" i="26"/>
  <c r="AQ41" i="26"/>
  <c r="AQ32" i="26"/>
  <c r="AQ39" i="26"/>
  <c r="AQ43" i="26"/>
  <c r="AQ25" i="26"/>
  <c r="AM69" i="63"/>
  <c r="AI49" i="64"/>
  <c r="AP29" i="26"/>
  <c r="AP28" i="26"/>
  <c r="AP27" i="26"/>
  <c r="AP30" i="26"/>
  <c r="AP26" i="26"/>
  <c r="AR67" i="64"/>
  <c r="AQ72" i="64"/>
  <c r="AQ73" i="64"/>
  <c r="AQ39" i="64"/>
  <c r="AJ51" i="64"/>
  <c r="AT5" i="2"/>
  <c r="AM69" i="61"/>
  <c r="AN43" i="64"/>
  <c r="AP43" i="62"/>
  <c r="AX43" i="63"/>
  <c r="AJ51" i="62"/>
  <c r="BC5" i="64"/>
  <c r="AS10" i="64"/>
  <c r="AT7" i="64"/>
  <c r="AH43" i="30"/>
  <c r="AP72" i="30"/>
  <c r="AQ67" i="30"/>
  <c r="AO26" i="62"/>
  <c r="AN29" i="62"/>
  <c r="AN30" i="62"/>
  <c r="AN17" i="62"/>
  <c r="AN14" i="62"/>
  <c r="AL58" i="62"/>
  <c r="AK63" i="62"/>
  <c r="AK64" i="62"/>
  <c r="AK38" i="62"/>
  <c r="AP86" i="26"/>
  <c r="AP89" i="26"/>
  <c r="AP97" i="26"/>
  <c r="AP82" i="26"/>
  <c r="AP96" i="26"/>
  <c r="AP100" i="26"/>
  <c r="AP94" i="26"/>
  <c r="AP71" i="26"/>
  <c r="AP85" i="26"/>
  <c r="AP70" i="26"/>
  <c r="AP80" i="26"/>
  <c r="AP75" i="26"/>
  <c r="AP99" i="26"/>
  <c r="AP92" i="26"/>
  <c r="AP95" i="26"/>
  <c r="AP93" i="26"/>
  <c r="AP102" i="26"/>
  <c r="AP78" i="26"/>
  <c r="AP74" i="26"/>
  <c r="AP90" i="26"/>
  <c r="AP101" i="26"/>
  <c r="AP72" i="26"/>
  <c r="AP87" i="26"/>
  <c r="AP98" i="26"/>
  <c r="AP84" i="26"/>
  <c r="AQ5" i="26"/>
  <c r="AP79" i="26"/>
  <c r="AP91" i="26"/>
  <c r="AP83" i="26"/>
  <c r="AP88" i="26"/>
  <c r="AP77" i="26"/>
  <c r="AP81" i="26"/>
  <c r="AP73" i="26"/>
  <c r="AP76" i="26"/>
  <c r="AN5" i="30"/>
  <c r="AM73" i="30"/>
  <c r="AM39" i="30"/>
  <c r="AV7" i="62"/>
  <c r="AU10" i="62"/>
  <c r="AI49" i="62"/>
  <c r="AN76" i="63"/>
  <c r="AN79" i="63"/>
  <c r="AN88" i="63"/>
  <c r="AN70" i="63"/>
  <c r="AN93" i="63"/>
  <c r="AO5" i="63"/>
  <c r="AN85" i="63"/>
  <c r="AN87" i="63"/>
  <c r="AN84" i="63"/>
  <c r="AN73" i="63"/>
  <c r="AN97" i="63"/>
  <c r="AN71" i="63"/>
  <c r="AN98" i="63"/>
  <c r="AN82" i="63"/>
  <c r="AN86" i="63"/>
  <c r="AN90" i="63"/>
  <c r="AN81" i="63"/>
  <c r="AN96" i="63"/>
  <c r="AN78" i="63"/>
  <c r="AN92" i="63"/>
  <c r="AN89" i="63"/>
  <c r="AN99" i="63"/>
  <c r="AN75" i="63"/>
  <c r="AN100" i="63"/>
  <c r="AN74" i="63"/>
  <c r="AN83" i="63"/>
  <c r="AN80" i="63"/>
  <c r="AN94" i="63"/>
  <c r="AN72" i="63"/>
  <c r="AN77" i="63"/>
  <c r="AN95" i="63"/>
  <c r="AN91" i="63"/>
  <c r="AN9" i="63"/>
  <c r="AN64" i="63"/>
  <c r="AN65" i="63"/>
  <c r="AN66" i="63"/>
  <c r="AO102" i="63"/>
  <c r="AQ18" i="61"/>
  <c r="AQ19" i="61"/>
  <c r="AM28" i="30"/>
  <c r="AL29" i="30"/>
  <c r="AL30" i="30"/>
  <c r="AL17" i="30"/>
  <c r="AL14" i="30"/>
  <c r="AM10" i="30"/>
  <c r="AN7" i="30"/>
  <c r="AU25" i="62"/>
  <c r="AN29" i="64"/>
  <c r="AN30" i="64"/>
  <c r="AN17" i="64"/>
  <c r="AN14" i="64"/>
  <c r="AO25" i="64"/>
  <c r="AH63" i="30"/>
  <c r="AH64" i="30"/>
  <c r="AH38" i="30"/>
  <c r="AI58" i="30"/>
  <c r="AW7" i="61"/>
  <c r="AV32" i="61"/>
  <c r="AV39" i="61"/>
  <c r="AV43" i="61"/>
  <c r="AV25" i="61"/>
  <c r="AV41" i="61"/>
  <c r="AP35" i="26"/>
  <c r="AP36" i="26"/>
  <c r="AP37" i="26"/>
  <c r="AP34" i="26"/>
  <c r="AP33" i="26"/>
  <c r="AR63" i="64"/>
  <c r="AR64" i="64"/>
  <c r="AR38" i="64"/>
  <c r="AS58" i="64"/>
  <c r="AW15" i="63"/>
  <c r="AW17" i="63"/>
  <c r="AT15" i="61"/>
  <c r="AT17" i="61"/>
  <c r="AQ63" i="61"/>
  <c r="AP13" i="26"/>
  <c r="AU55" i="61"/>
  <c r="AU48" i="61"/>
  <c r="AU58" i="61"/>
  <c r="AU50" i="61"/>
  <c r="AU57" i="61"/>
  <c r="AU14" i="61"/>
  <c r="AU56" i="61"/>
  <c r="AU52" i="61"/>
  <c r="AU49" i="61"/>
  <c r="AU47" i="61"/>
  <c r="AU51" i="61"/>
  <c r="AU54" i="61"/>
  <c r="AU53" i="61"/>
  <c r="AX13" i="63"/>
  <c r="AM58" i="62"/>
  <c r="AL63" i="62"/>
  <c r="AL64" i="62"/>
  <c r="AL38" i="62"/>
  <c r="AJ49" i="64"/>
  <c r="AV18" i="63"/>
  <c r="AV19" i="63"/>
  <c r="AR19" i="61"/>
  <c r="AR18" i="61"/>
  <c r="AM18" i="26"/>
  <c r="AM19" i="26"/>
  <c r="AV33" i="61"/>
  <c r="AV37" i="61"/>
  <c r="AV36" i="61"/>
  <c r="AV35" i="61"/>
  <c r="AV34" i="61"/>
  <c r="AO29" i="64"/>
  <c r="AO30" i="64"/>
  <c r="AO17" i="64"/>
  <c r="AO14" i="64"/>
  <c r="AP25" i="64"/>
  <c r="AN69" i="63"/>
  <c r="AQ98" i="26"/>
  <c r="AQ91" i="26"/>
  <c r="AQ73" i="26"/>
  <c r="AQ90" i="26"/>
  <c r="AQ89" i="26"/>
  <c r="AQ71" i="26"/>
  <c r="AQ97" i="26"/>
  <c r="AQ92" i="26"/>
  <c r="AQ100" i="26"/>
  <c r="AQ80" i="26"/>
  <c r="AQ94" i="26"/>
  <c r="AQ93" i="26"/>
  <c r="AR5" i="26"/>
  <c r="AQ85" i="26"/>
  <c r="AQ83" i="26"/>
  <c r="AQ95" i="26"/>
  <c r="AQ96" i="26"/>
  <c r="AQ72" i="26"/>
  <c r="AQ88" i="26"/>
  <c r="AQ102" i="26"/>
  <c r="AQ79" i="26"/>
  <c r="AQ74" i="26"/>
  <c r="AQ101" i="26"/>
  <c r="AQ86" i="26"/>
  <c r="AQ99" i="26"/>
  <c r="AQ77" i="26"/>
  <c r="AQ76" i="26"/>
  <c r="AQ75" i="26"/>
  <c r="AQ103" i="26"/>
  <c r="AQ81" i="26"/>
  <c r="AQ70" i="26"/>
  <c r="AQ82" i="26"/>
  <c r="AQ78" i="26"/>
  <c r="AQ84" i="26"/>
  <c r="AQ87" i="26"/>
  <c r="AX7" i="61"/>
  <c r="AW32" i="61"/>
  <c r="AW39" i="61"/>
  <c r="AW43" i="61"/>
  <c r="AW41" i="61"/>
  <c r="AW25" i="61"/>
  <c r="AJ49" i="62"/>
  <c r="AO5" i="30"/>
  <c r="AN73" i="30"/>
  <c r="AN39" i="30"/>
  <c r="AP26" i="62"/>
  <c r="AO29" i="62"/>
  <c r="AO30" i="62"/>
  <c r="AO17" i="62"/>
  <c r="AO14" i="62"/>
  <c r="AI43" i="30"/>
  <c r="AO43" i="64"/>
  <c r="AY29" i="63"/>
  <c r="AY27" i="63"/>
  <c r="AY26" i="63"/>
  <c r="AY30" i="63"/>
  <c r="AY28" i="63"/>
  <c r="AR25" i="30"/>
  <c r="AO99" i="61"/>
  <c r="AO92" i="61"/>
  <c r="AO76" i="61"/>
  <c r="AO100" i="61"/>
  <c r="AO89" i="61"/>
  <c r="AO75" i="61"/>
  <c r="AO70" i="61"/>
  <c r="AO94" i="61"/>
  <c r="AO79" i="61"/>
  <c r="AO87" i="61"/>
  <c r="AO74" i="61"/>
  <c r="AO84" i="61"/>
  <c r="AO96" i="61"/>
  <c r="AO71" i="61"/>
  <c r="AO73" i="61"/>
  <c r="AO101" i="61"/>
  <c r="AO88" i="61"/>
  <c r="AP5" i="61"/>
  <c r="AO81" i="61"/>
  <c r="AO85" i="61"/>
  <c r="AO77" i="61"/>
  <c r="AO72" i="61"/>
  <c r="AO78" i="61"/>
  <c r="AO83" i="61"/>
  <c r="AO86" i="61"/>
  <c r="AO93" i="61"/>
  <c r="AO91" i="61"/>
  <c r="AO82" i="61"/>
  <c r="AO95" i="61"/>
  <c r="AO80" i="61"/>
  <c r="AO98" i="61"/>
  <c r="AO97" i="61"/>
  <c r="AO90" i="61"/>
  <c r="AO9" i="61"/>
  <c r="AO64" i="61"/>
  <c r="AO65" i="61"/>
  <c r="AO66" i="61"/>
  <c r="AP103" i="61"/>
  <c r="AU18" i="63"/>
  <c r="AU19" i="63"/>
  <c r="AN18" i="26"/>
  <c r="AN19" i="26"/>
  <c r="AV25" i="62"/>
  <c r="AN28" i="30"/>
  <c r="AM29" i="30"/>
  <c r="AM30" i="30"/>
  <c r="AM17" i="30"/>
  <c r="AM14" i="30"/>
  <c r="AV10" i="62"/>
  <c r="AW7" i="62"/>
  <c r="AS63" i="64"/>
  <c r="AS64" i="64"/>
  <c r="AS38" i="64"/>
  <c r="AT58" i="64"/>
  <c r="AV28" i="61"/>
  <c r="AV26" i="61"/>
  <c r="AV29" i="61"/>
  <c r="AV30" i="61"/>
  <c r="AV27" i="61"/>
  <c r="AI63" i="30"/>
  <c r="AI64" i="30"/>
  <c r="AI38" i="30"/>
  <c r="AJ58" i="30"/>
  <c r="AO88" i="63"/>
  <c r="AO76" i="63"/>
  <c r="AO83" i="63"/>
  <c r="AO99" i="63"/>
  <c r="AO80" i="63"/>
  <c r="AO81" i="63"/>
  <c r="AO100" i="63"/>
  <c r="AO92" i="63"/>
  <c r="AO71" i="63"/>
  <c r="AO82" i="63"/>
  <c r="AO74" i="63"/>
  <c r="AO89" i="63"/>
  <c r="AO78" i="63"/>
  <c r="AO75" i="63"/>
  <c r="AO79" i="63"/>
  <c r="AO98" i="63"/>
  <c r="AO87" i="63"/>
  <c r="AO77" i="63"/>
  <c r="AO85" i="63"/>
  <c r="AO84" i="63"/>
  <c r="AO72" i="63"/>
  <c r="AO91" i="63"/>
  <c r="AP5" i="63"/>
  <c r="AO86" i="63"/>
  <c r="AO94" i="63"/>
  <c r="AO95" i="63"/>
  <c r="AO90" i="63"/>
  <c r="AO97" i="63"/>
  <c r="AO101" i="63"/>
  <c r="AO93" i="63"/>
  <c r="AO73" i="63"/>
  <c r="AO96" i="63"/>
  <c r="AO70" i="63"/>
  <c r="AO69" i="63"/>
  <c r="AO9" i="63"/>
  <c r="AO64" i="63"/>
  <c r="AO65" i="63"/>
  <c r="AO66" i="63"/>
  <c r="AP103" i="63"/>
  <c r="AR67" i="30"/>
  <c r="AQ72" i="30"/>
  <c r="AT10" i="64"/>
  <c r="AU7" i="64"/>
  <c r="AQ43" i="62"/>
  <c r="AK51" i="64"/>
  <c r="AQ29" i="26"/>
  <c r="AQ30" i="26"/>
  <c r="AQ26" i="26"/>
  <c r="AQ27" i="26"/>
  <c r="AQ28" i="26"/>
  <c r="AR39" i="26"/>
  <c r="AR43" i="26"/>
  <c r="AR32" i="26"/>
  <c r="AS7" i="26"/>
  <c r="AR41" i="26"/>
  <c r="AR25" i="26"/>
  <c r="AZ32" i="63"/>
  <c r="AZ25" i="63"/>
  <c r="AZ39" i="63"/>
  <c r="AZ43" i="63"/>
  <c r="BA7" i="63"/>
  <c r="AZ41" i="63"/>
  <c r="AS18" i="61"/>
  <c r="AS19" i="61"/>
  <c r="AY33" i="63"/>
  <c r="AY37" i="63"/>
  <c r="AY35" i="63"/>
  <c r="AY36" i="63"/>
  <c r="AY34" i="63"/>
  <c r="AO7" i="30"/>
  <c r="AN10" i="30"/>
  <c r="AK51" i="62"/>
  <c r="AU5" i="2"/>
  <c r="AR72" i="64"/>
  <c r="AR73" i="64"/>
  <c r="AR39" i="64"/>
  <c r="AS67" i="64"/>
  <c r="AQ36" i="26"/>
  <c r="AQ35" i="26"/>
  <c r="AQ34" i="26"/>
  <c r="AQ33" i="26"/>
  <c r="AQ37" i="26"/>
  <c r="AM49" i="30"/>
  <c r="AO72" i="62"/>
  <c r="AO73" i="62"/>
  <c r="AO39" i="62"/>
  <c r="AP67" i="62"/>
  <c r="AN69" i="61"/>
  <c r="AO47" i="26"/>
  <c r="AO50" i="26"/>
  <c r="AO57" i="26"/>
  <c r="AO53" i="26"/>
  <c r="AO51" i="26"/>
  <c r="AO56" i="26"/>
  <c r="AO55" i="26"/>
  <c r="AO58" i="26"/>
  <c r="AO14" i="26"/>
  <c r="AO48" i="26"/>
  <c r="AO49" i="26"/>
  <c r="AO52" i="26"/>
  <c r="AO54" i="26"/>
  <c r="AO15" i="26"/>
  <c r="AO17" i="26"/>
  <c r="AY13" i="63"/>
  <c r="AN9" i="26"/>
  <c r="AN63" i="26"/>
  <c r="AN64" i="26"/>
  <c r="AN65" i="26"/>
  <c r="AN66" i="26"/>
  <c r="AO102" i="26"/>
  <c r="AO69" i="26"/>
  <c r="AM63" i="26"/>
  <c r="AM64" i="26"/>
  <c r="AM65" i="26"/>
  <c r="AM66" i="26"/>
  <c r="AN101" i="26"/>
  <c r="AN69" i="26"/>
  <c r="AM9" i="26"/>
  <c r="AU15" i="61"/>
  <c r="AU17" i="61"/>
  <c r="AU63" i="63"/>
  <c r="AS63" i="61"/>
  <c r="AV13" i="61"/>
  <c r="BA25" i="63"/>
  <c r="BB7" i="63"/>
  <c r="BA41" i="63"/>
  <c r="BA32" i="63"/>
  <c r="BA39" i="63"/>
  <c r="AR26" i="26"/>
  <c r="AR27" i="26"/>
  <c r="AR30" i="26"/>
  <c r="AR29" i="26"/>
  <c r="AR28" i="26"/>
  <c r="AQ13" i="26"/>
  <c r="AT63" i="64"/>
  <c r="AT64" i="64"/>
  <c r="AT38" i="64"/>
  <c r="AU58" i="64"/>
  <c r="AW25" i="62"/>
  <c r="AW35" i="61"/>
  <c r="AW36" i="61"/>
  <c r="AW34" i="61"/>
  <c r="AW33" i="61"/>
  <c r="AW37" i="61"/>
  <c r="AR70" i="26"/>
  <c r="AR100" i="26"/>
  <c r="AR94" i="26"/>
  <c r="AR95" i="26"/>
  <c r="AR76" i="26"/>
  <c r="AR86" i="26"/>
  <c r="AR72" i="26"/>
  <c r="AR78" i="26"/>
  <c r="AR101" i="26"/>
  <c r="AR81" i="26"/>
  <c r="AR93" i="26"/>
  <c r="AR75" i="26"/>
  <c r="AR102" i="26"/>
  <c r="AR87" i="26"/>
  <c r="AR82" i="26"/>
  <c r="AR91" i="26"/>
  <c r="AR96" i="26"/>
  <c r="AR85" i="26"/>
  <c r="AR90" i="26"/>
  <c r="AR98" i="26"/>
  <c r="AR77" i="26"/>
  <c r="AR92" i="26"/>
  <c r="AR73" i="26"/>
  <c r="AR80" i="26"/>
  <c r="AR79" i="26"/>
  <c r="AR97" i="26"/>
  <c r="AR104" i="26"/>
  <c r="AR83" i="26"/>
  <c r="AR88" i="26"/>
  <c r="AR99" i="26"/>
  <c r="AS5" i="26"/>
  <c r="AR71" i="26"/>
  <c r="AR84" i="26"/>
  <c r="AR74" i="26"/>
  <c r="AR103" i="26"/>
  <c r="AR89" i="26"/>
  <c r="AR63" i="61"/>
  <c r="AW19" i="63"/>
  <c r="AW18" i="63"/>
  <c r="AQ67" i="62"/>
  <c r="AP72" i="62"/>
  <c r="AP73" i="62"/>
  <c r="AP39" i="62"/>
  <c r="AN49" i="30"/>
  <c r="AV5" i="2"/>
  <c r="AZ26" i="63"/>
  <c r="AZ30" i="63"/>
  <c r="AZ13" i="63"/>
  <c r="AZ27" i="63"/>
  <c r="AZ28" i="63"/>
  <c r="AZ29" i="63"/>
  <c r="AS32" i="26"/>
  <c r="AT7" i="26"/>
  <c r="AS39" i="26"/>
  <c r="AS41" i="26"/>
  <c r="AS25" i="26"/>
  <c r="AU10" i="64"/>
  <c r="AV7" i="64"/>
  <c r="AP80" i="63"/>
  <c r="AP89" i="63"/>
  <c r="AP90" i="63"/>
  <c r="AQ5" i="63"/>
  <c r="AP94" i="63"/>
  <c r="AP99" i="63"/>
  <c r="AP79" i="63"/>
  <c r="AP81" i="63"/>
  <c r="AP96" i="63"/>
  <c r="AP78" i="63"/>
  <c r="AP95" i="63"/>
  <c r="AP70" i="63"/>
  <c r="AP85" i="63"/>
  <c r="AP88" i="63"/>
  <c r="AP86" i="63"/>
  <c r="AP92" i="63"/>
  <c r="AP72" i="63"/>
  <c r="AP84" i="63"/>
  <c r="AP76" i="63"/>
  <c r="AP93" i="63"/>
  <c r="AP77" i="63"/>
  <c r="AP91" i="63"/>
  <c r="AP83" i="63"/>
  <c r="AP98" i="63"/>
  <c r="AP74" i="63"/>
  <c r="AP82" i="63"/>
  <c r="AP73" i="63"/>
  <c r="AP101" i="63"/>
  <c r="AP75" i="63"/>
  <c r="AP87" i="63"/>
  <c r="AP100" i="63"/>
  <c r="AP102" i="63"/>
  <c r="AP71" i="63"/>
  <c r="AP97" i="63"/>
  <c r="AP9" i="63"/>
  <c r="AP64" i="63"/>
  <c r="AP65" i="63"/>
  <c r="AP66" i="63"/>
  <c r="AQ104" i="63"/>
  <c r="AO28" i="30"/>
  <c r="AN29" i="30"/>
  <c r="AN30" i="30"/>
  <c r="AN17" i="30"/>
  <c r="AN14" i="30"/>
  <c r="AO69" i="61"/>
  <c r="AQ26" i="62"/>
  <c r="AP29" i="62"/>
  <c r="AP30" i="62"/>
  <c r="AP17" i="62"/>
  <c r="AP14" i="62"/>
  <c r="AP5" i="30"/>
  <c r="AO73" i="30"/>
  <c r="AO39" i="30"/>
  <c r="AP29" i="64"/>
  <c r="AP30" i="64"/>
  <c r="AP17" i="64"/>
  <c r="AP14" i="64"/>
  <c r="AQ25" i="64"/>
  <c r="AM63" i="62"/>
  <c r="AM64" i="62"/>
  <c r="AM38" i="62"/>
  <c r="AN58" i="62"/>
  <c r="AP58" i="26"/>
  <c r="AP54" i="26"/>
  <c r="AP52" i="26"/>
  <c r="AP48" i="26"/>
  <c r="AP14" i="26"/>
  <c r="AP50" i="26"/>
  <c r="AP57" i="26"/>
  <c r="AP47" i="26"/>
  <c r="AP55" i="26"/>
  <c r="AP56" i="26"/>
  <c r="AP49" i="26"/>
  <c r="AP53" i="26"/>
  <c r="AP51" i="26"/>
  <c r="AT18" i="61"/>
  <c r="AT19" i="61"/>
  <c r="AP43" i="64"/>
  <c r="AJ43" i="30"/>
  <c r="AK49" i="62"/>
  <c r="AK49" i="64"/>
  <c r="AS72" i="64"/>
  <c r="AS73" i="64"/>
  <c r="AS39" i="64"/>
  <c r="AT67" i="64"/>
  <c r="AL51" i="62"/>
  <c r="AO10" i="30"/>
  <c r="AP7" i="30"/>
  <c r="AZ35" i="63"/>
  <c r="AZ33" i="63"/>
  <c r="AZ37" i="63"/>
  <c r="AZ36" i="63"/>
  <c r="AZ34" i="63"/>
  <c r="AR36" i="26"/>
  <c r="AR35" i="26"/>
  <c r="AR33" i="26"/>
  <c r="AR34" i="26"/>
  <c r="AR37" i="26"/>
  <c r="AL51" i="64"/>
  <c r="AX7" i="62"/>
  <c r="AW10" i="62"/>
  <c r="AP88" i="61"/>
  <c r="AP75" i="61"/>
  <c r="AP99" i="61"/>
  <c r="AP87" i="61"/>
  <c r="AP92" i="61"/>
  <c r="AP71" i="61"/>
  <c r="AP102" i="61"/>
  <c r="AP90" i="61"/>
  <c r="AP84" i="61"/>
  <c r="AP70" i="61"/>
  <c r="AP98" i="61"/>
  <c r="AP94" i="61"/>
  <c r="AP74" i="61"/>
  <c r="AP79" i="61"/>
  <c r="AP93" i="61"/>
  <c r="AP81" i="61"/>
  <c r="AP80" i="61"/>
  <c r="AP101" i="61"/>
  <c r="AP95" i="61"/>
  <c r="AP82" i="61"/>
  <c r="AQ5" i="61"/>
  <c r="AP78" i="61"/>
  <c r="AP83" i="61"/>
  <c r="AP85" i="61"/>
  <c r="AP100" i="61"/>
  <c r="AP97" i="61"/>
  <c r="AP96" i="61"/>
  <c r="AP72" i="61"/>
  <c r="AP73" i="61"/>
  <c r="AP86" i="61"/>
  <c r="AP91" i="61"/>
  <c r="AP77" i="61"/>
  <c r="AP76" i="61"/>
  <c r="AP89" i="61"/>
  <c r="AP9" i="61"/>
  <c r="AP64" i="61"/>
  <c r="AP65" i="61"/>
  <c r="AP66" i="61"/>
  <c r="AQ104" i="61"/>
  <c r="AX55" i="63"/>
  <c r="AX51" i="63"/>
  <c r="AX52" i="63"/>
  <c r="AX58" i="63"/>
  <c r="AX53" i="63"/>
  <c r="AX50" i="63"/>
  <c r="AX57" i="63"/>
  <c r="AX48" i="63"/>
  <c r="AX49" i="63"/>
  <c r="AX56" i="63"/>
  <c r="AX14" i="63"/>
  <c r="AX47" i="63"/>
  <c r="AX54" i="63"/>
  <c r="AR43" i="62"/>
  <c r="AR72" i="30"/>
  <c r="AS67" i="30"/>
  <c r="AK58" i="30"/>
  <c r="AJ63" i="30"/>
  <c r="AJ64" i="30"/>
  <c r="AJ38" i="30"/>
  <c r="AS25" i="30"/>
  <c r="AW29" i="61"/>
  <c r="AW28" i="61"/>
  <c r="AW27" i="61"/>
  <c r="AW26" i="61"/>
  <c r="AW30" i="61"/>
  <c r="AW13" i="61"/>
  <c r="AX39" i="61"/>
  <c r="AX43" i="61"/>
  <c r="AX32" i="61"/>
  <c r="AY7" i="61"/>
  <c r="AX41" i="61"/>
  <c r="AX25" i="61"/>
  <c r="AV63" i="63"/>
  <c r="AP15" i="26"/>
  <c r="AP17" i="26"/>
  <c r="AX15" i="63"/>
  <c r="AX17" i="63"/>
  <c r="AT63" i="61"/>
  <c r="AR13" i="26"/>
  <c r="AW48" i="61"/>
  <c r="AW52" i="61"/>
  <c r="AW57" i="61"/>
  <c r="AW14" i="61"/>
  <c r="AW53" i="61"/>
  <c r="AW51" i="61"/>
  <c r="AW58" i="61"/>
  <c r="AW49" i="61"/>
  <c r="AW50" i="61"/>
  <c r="AW54" i="61"/>
  <c r="AW47" i="61"/>
  <c r="AW55" i="61"/>
  <c r="AW56" i="61"/>
  <c r="AZ53" i="63"/>
  <c r="AZ54" i="63"/>
  <c r="AZ47" i="63"/>
  <c r="AZ57" i="63"/>
  <c r="AZ56" i="63"/>
  <c r="AZ52" i="63"/>
  <c r="AZ48" i="63"/>
  <c r="AZ50" i="63"/>
  <c r="AZ58" i="63"/>
  <c r="AZ14" i="63"/>
  <c r="AZ55" i="63"/>
  <c r="AZ49" i="63"/>
  <c r="AZ51" i="63"/>
  <c r="AX27" i="61"/>
  <c r="AX28" i="61"/>
  <c r="AX30" i="61"/>
  <c r="AX29" i="61"/>
  <c r="AX26" i="61"/>
  <c r="AS43" i="62"/>
  <c r="AQ101" i="61"/>
  <c r="AQ92" i="61"/>
  <c r="AQ78" i="61"/>
  <c r="AQ79" i="61"/>
  <c r="AQ76" i="61"/>
  <c r="AQ91" i="61"/>
  <c r="AQ88" i="61"/>
  <c r="AQ89" i="61"/>
  <c r="AQ98" i="61"/>
  <c r="AQ81" i="61"/>
  <c r="AQ87" i="61"/>
  <c r="AQ73" i="61"/>
  <c r="AQ95" i="61"/>
  <c r="AQ100" i="61"/>
  <c r="AQ103" i="61"/>
  <c r="AQ96" i="61"/>
  <c r="AQ99" i="61"/>
  <c r="AQ83" i="61"/>
  <c r="AQ86" i="61"/>
  <c r="AQ94" i="61"/>
  <c r="AR5" i="61"/>
  <c r="AQ84" i="61"/>
  <c r="AQ75" i="61"/>
  <c r="AQ70" i="61"/>
  <c r="AQ80" i="61"/>
  <c r="AQ72" i="61"/>
  <c r="AQ85" i="61"/>
  <c r="AQ102" i="61"/>
  <c r="AQ74" i="61"/>
  <c r="AQ71" i="61"/>
  <c r="AQ97" i="61"/>
  <c r="AQ77" i="61"/>
  <c r="AQ90" i="61"/>
  <c r="AQ82" i="61"/>
  <c r="AQ93" i="61"/>
  <c r="AQ9" i="61"/>
  <c r="AM51" i="64"/>
  <c r="AL49" i="62"/>
  <c r="AQ29" i="64"/>
  <c r="AQ30" i="64"/>
  <c r="AQ17" i="64"/>
  <c r="AQ14" i="64"/>
  <c r="AR25" i="64"/>
  <c r="AR26" i="62"/>
  <c r="AQ29" i="62"/>
  <c r="AQ30" i="62"/>
  <c r="AQ17" i="62"/>
  <c r="AQ14" i="62"/>
  <c r="AL58" i="30"/>
  <c r="AK63" i="30"/>
  <c r="AK64" i="30"/>
  <c r="AK38" i="30"/>
  <c r="AO49" i="30"/>
  <c r="AS83" i="26"/>
  <c r="AS77" i="26"/>
  <c r="AS96" i="26"/>
  <c r="AS94" i="26"/>
  <c r="AS90" i="26"/>
  <c r="AT5" i="26"/>
  <c r="AS87" i="26"/>
  <c r="AS82" i="26"/>
  <c r="AS97" i="26"/>
  <c r="AS74" i="26"/>
  <c r="AS85" i="26"/>
  <c r="AS75" i="26"/>
  <c r="AS81" i="26"/>
  <c r="AS76" i="26"/>
  <c r="AS73" i="26"/>
  <c r="AS79" i="26"/>
  <c r="AS72" i="26"/>
  <c r="AS86" i="26"/>
  <c r="AS105" i="26"/>
  <c r="AS84" i="26"/>
  <c r="AS101" i="26"/>
  <c r="AS93" i="26"/>
  <c r="AS89" i="26"/>
  <c r="AS91" i="26"/>
  <c r="AS99" i="26"/>
  <c r="AS92" i="26"/>
  <c r="AS103" i="26"/>
  <c r="AS70" i="26"/>
  <c r="AS102" i="26"/>
  <c r="AS98" i="26"/>
  <c r="AS71" i="26"/>
  <c r="AS78" i="26"/>
  <c r="AS88" i="26"/>
  <c r="AS95" i="26"/>
  <c r="AS100" i="26"/>
  <c r="AS80" i="26"/>
  <c r="AS104" i="26"/>
  <c r="BA35" i="63"/>
  <c r="BA33" i="63"/>
  <c r="BA37" i="63"/>
  <c r="BA36" i="63"/>
  <c r="BA34" i="63"/>
  <c r="AV56" i="61"/>
  <c r="AV55" i="61"/>
  <c r="AV49" i="61"/>
  <c r="AV54" i="61"/>
  <c r="AV58" i="61"/>
  <c r="AV14" i="61"/>
  <c r="AV57" i="61"/>
  <c r="AV53" i="61"/>
  <c r="AV48" i="61"/>
  <c r="AV51" i="61"/>
  <c r="AV52" i="61"/>
  <c r="AV50" i="61"/>
  <c r="AV47" i="61"/>
  <c r="AO18" i="26"/>
  <c r="AO19" i="26"/>
  <c r="AY41" i="61"/>
  <c r="AY32" i="61"/>
  <c r="AY39" i="61"/>
  <c r="AZ7" i="61"/>
  <c r="AY25" i="61"/>
  <c r="AT25" i="30"/>
  <c r="AS72" i="30"/>
  <c r="AT67" i="30"/>
  <c r="AX10" i="62"/>
  <c r="AY7" i="62"/>
  <c r="AM51" i="62"/>
  <c r="AO58" i="62"/>
  <c r="AN63" i="62"/>
  <c r="AN64" i="62"/>
  <c r="AN38" i="62"/>
  <c r="AQ5" i="30"/>
  <c r="AP73" i="30"/>
  <c r="AP39" i="30"/>
  <c r="AT41" i="26"/>
  <c r="AU7" i="26"/>
  <c r="AT32" i="26"/>
  <c r="AT25" i="26"/>
  <c r="AT39" i="26"/>
  <c r="AT43" i="26"/>
  <c r="AX36" i="61"/>
  <c r="AX33" i="61"/>
  <c r="AX35" i="61"/>
  <c r="AX34" i="61"/>
  <c r="AX37" i="61"/>
  <c r="AP69" i="61"/>
  <c r="AQ7" i="30"/>
  <c r="AP10" i="30"/>
  <c r="AU67" i="64"/>
  <c r="AT72" i="64"/>
  <c r="AT73" i="64"/>
  <c r="AT39" i="64"/>
  <c r="AL49" i="64"/>
  <c r="AK43" i="30"/>
  <c r="AP28" i="30"/>
  <c r="AO29" i="30"/>
  <c r="AO30" i="30"/>
  <c r="AO17" i="30"/>
  <c r="AO14" i="30"/>
  <c r="AS27" i="26"/>
  <c r="AS28" i="26"/>
  <c r="AS26" i="26"/>
  <c r="AS30" i="26"/>
  <c r="AS13" i="26"/>
  <c r="AS29" i="26"/>
  <c r="AS33" i="26"/>
  <c r="AS36" i="26"/>
  <c r="AS34" i="26"/>
  <c r="AS37" i="26"/>
  <c r="AS35" i="26"/>
  <c r="AW5" i="2"/>
  <c r="AQ72" i="62"/>
  <c r="AQ73" i="62"/>
  <c r="AQ39" i="62"/>
  <c r="AR67" i="62"/>
  <c r="AR64" i="61"/>
  <c r="AR65" i="61"/>
  <c r="AR66" i="61"/>
  <c r="AS106" i="61"/>
  <c r="AU63" i="64"/>
  <c r="AU64" i="64"/>
  <c r="AU38" i="64"/>
  <c r="AV58" i="64"/>
  <c r="BC7" i="63"/>
  <c r="BB32" i="63"/>
  <c r="BB25" i="63"/>
  <c r="BB41" i="63"/>
  <c r="BB39" i="63"/>
  <c r="BA43" i="63"/>
  <c r="BA29" i="63"/>
  <c r="BA27" i="63"/>
  <c r="BA28" i="63"/>
  <c r="BA26" i="63"/>
  <c r="BA30" i="63"/>
  <c r="BA13" i="63"/>
  <c r="AY54" i="63"/>
  <c r="AY57" i="63"/>
  <c r="AY48" i="63"/>
  <c r="AY53" i="63"/>
  <c r="AY51" i="63"/>
  <c r="AY50" i="63"/>
  <c r="AY55" i="63"/>
  <c r="AY47" i="63"/>
  <c r="AY56" i="63"/>
  <c r="AY49" i="63"/>
  <c r="AY58" i="63"/>
  <c r="AY14" i="63"/>
  <c r="AY52" i="63"/>
  <c r="AP69" i="63"/>
  <c r="AQ96" i="63"/>
  <c r="AQ89" i="63"/>
  <c r="AQ94" i="63"/>
  <c r="AQ90" i="63"/>
  <c r="AQ76" i="63"/>
  <c r="AQ80" i="63"/>
  <c r="AQ99" i="63"/>
  <c r="AQ84" i="63"/>
  <c r="AQ77" i="63"/>
  <c r="AQ101" i="63"/>
  <c r="AQ81" i="63"/>
  <c r="AQ95" i="63"/>
  <c r="AQ92" i="63"/>
  <c r="AQ72" i="63"/>
  <c r="AQ91" i="63"/>
  <c r="AQ103" i="63"/>
  <c r="AQ97" i="63"/>
  <c r="AQ102" i="63"/>
  <c r="AQ98" i="63"/>
  <c r="AR5" i="63"/>
  <c r="AQ100" i="63"/>
  <c r="AQ78" i="63"/>
  <c r="AQ71" i="63"/>
  <c r="AQ88" i="63"/>
  <c r="AQ86" i="63"/>
  <c r="AQ74" i="63"/>
  <c r="AQ70" i="63"/>
  <c r="AQ93" i="63"/>
  <c r="AQ75" i="63"/>
  <c r="AQ79" i="63"/>
  <c r="AQ83" i="63"/>
  <c r="AQ87" i="63"/>
  <c r="AQ82" i="63"/>
  <c r="AQ85" i="63"/>
  <c r="AQ73" i="63"/>
  <c r="AQ9" i="63"/>
  <c r="AQ64" i="63"/>
  <c r="AQ65" i="63"/>
  <c r="AQ66" i="63"/>
  <c r="AR105" i="63"/>
  <c r="AV10" i="64"/>
  <c r="AW7" i="64"/>
  <c r="AQ64" i="61"/>
  <c r="AQ65" i="61"/>
  <c r="AQ66" i="61"/>
  <c r="AR105" i="61"/>
  <c r="AQ43" i="64"/>
  <c r="AS43" i="26"/>
  <c r="AW63" i="63"/>
  <c r="AX25" i="62"/>
  <c r="AQ55" i="26"/>
  <c r="AQ56" i="26"/>
  <c r="AQ50" i="26"/>
  <c r="AQ53" i="26"/>
  <c r="AQ54" i="26"/>
  <c r="AQ52" i="26"/>
  <c r="AQ47" i="26"/>
  <c r="AQ49" i="26"/>
  <c r="AQ57" i="26"/>
  <c r="AQ51" i="26"/>
  <c r="AQ48" i="26"/>
  <c r="AQ58" i="26"/>
  <c r="AQ14" i="26"/>
  <c r="AQ15" i="26"/>
  <c r="AU18" i="61"/>
  <c r="AU19" i="61"/>
  <c r="AY15" i="63"/>
  <c r="AY17" i="63"/>
  <c r="AO9" i="26"/>
  <c r="AO63" i="26"/>
  <c r="AO64" i="26"/>
  <c r="AO65" i="26"/>
  <c r="AO66" i="26"/>
  <c r="AP103" i="26"/>
  <c r="AP69" i="26"/>
  <c r="AV15" i="61"/>
  <c r="AV17" i="61"/>
  <c r="AS55" i="26"/>
  <c r="AS58" i="26"/>
  <c r="AS51" i="26"/>
  <c r="AS52" i="26"/>
  <c r="AS56" i="26"/>
  <c r="AS54" i="26"/>
  <c r="AS53" i="26"/>
  <c r="AS49" i="26"/>
  <c r="AS57" i="26"/>
  <c r="AS14" i="26"/>
  <c r="AS47" i="26"/>
  <c r="AS48" i="26"/>
  <c r="AS50" i="26"/>
  <c r="AZ15" i="63"/>
  <c r="AZ17" i="63"/>
  <c r="BA55" i="63"/>
  <c r="BA51" i="63"/>
  <c r="BA49" i="63"/>
  <c r="BA47" i="63"/>
  <c r="BA53" i="63"/>
  <c r="BA58" i="63"/>
  <c r="BA54" i="63"/>
  <c r="BA48" i="63"/>
  <c r="BA57" i="63"/>
  <c r="BA14" i="63"/>
  <c r="BA15" i="63"/>
  <c r="BA56" i="63"/>
  <c r="BA52" i="63"/>
  <c r="BA50" i="63"/>
  <c r="AW15" i="61"/>
  <c r="AW17" i="61"/>
  <c r="AR43" i="64"/>
  <c r="AV63" i="64"/>
  <c r="AV64" i="64"/>
  <c r="AV38" i="64"/>
  <c r="AW58" i="64"/>
  <c r="AS67" i="62"/>
  <c r="AR72" i="62"/>
  <c r="AR73" i="62"/>
  <c r="AR39" i="62"/>
  <c r="AU41" i="26"/>
  <c r="AV7" i="26"/>
  <c r="AU39" i="26"/>
  <c r="AU32" i="26"/>
  <c r="AU25" i="26"/>
  <c r="AN51" i="62"/>
  <c r="AQ69" i="61"/>
  <c r="AX13" i="61"/>
  <c r="AP18" i="26"/>
  <c r="AP19" i="26"/>
  <c r="AU63" i="61"/>
  <c r="AR89" i="63"/>
  <c r="AR84" i="63"/>
  <c r="AR99" i="63"/>
  <c r="AR80" i="63"/>
  <c r="AR95" i="63"/>
  <c r="AR74" i="63"/>
  <c r="AR100" i="63"/>
  <c r="AR87" i="63"/>
  <c r="AR79" i="63"/>
  <c r="AR73" i="63"/>
  <c r="AR70" i="63"/>
  <c r="AR94" i="63"/>
  <c r="AR85" i="63"/>
  <c r="AR93" i="63"/>
  <c r="AR101" i="63"/>
  <c r="AR104" i="63"/>
  <c r="AR91" i="63"/>
  <c r="AR71" i="63"/>
  <c r="AR92" i="63"/>
  <c r="AR102" i="63"/>
  <c r="AR72" i="63"/>
  <c r="AR98" i="63"/>
  <c r="AR75" i="63"/>
  <c r="AR90" i="63"/>
  <c r="AR97" i="63"/>
  <c r="AR82" i="63"/>
  <c r="AS5" i="63"/>
  <c r="AR88" i="63"/>
  <c r="AR81" i="63"/>
  <c r="AR76" i="63"/>
  <c r="AR77" i="63"/>
  <c r="AR78" i="63"/>
  <c r="AR96" i="63"/>
  <c r="AR86" i="63"/>
  <c r="AR103" i="63"/>
  <c r="AR83" i="63"/>
  <c r="AR9" i="63"/>
  <c r="AR64" i="63"/>
  <c r="AR65" i="63"/>
  <c r="AR66" i="63"/>
  <c r="AS106" i="63"/>
  <c r="BB26" i="63"/>
  <c r="BB28" i="63"/>
  <c r="BB27" i="63"/>
  <c r="BB29" i="63"/>
  <c r="BB30" i="63"/>
  <c r="AY25" i="62"/>
  <c r="AW10" i="64"/>
  <c r="AX7" i="64"/>
  <c r="AQ69" i="63"/>
  <c r="BB36" i="63"/>
  <c r="BB35" i="63"/>
  <c r="BB37" i="63"/>
  <c r="BB34" i="63"/>
  <c r="BB33" i="63"/>
  <c r="AT26" i="26"/>
  <c r="AT27" i="26"/>
  <c r="AT30" i="26"/>
  <c r="AT29" i="26"/>
  <c r="AT28" i="26"/>
  <c r="AZ7" i="62"/>
  <c r="AY10" i="62"/>
  <c r="AU25" i="30"/>
  <c r="AY43" i="61"/>
  <c r="AT97" i="26"/>
  <c r="AT77" i="26"/>
  <c r="AU5" i="26"/>
  <c r="AT70" i="26"/>
  <c r="AT88" i="26"/>
  <c r="AT91" i="26"/>
  <c r="AT104" i="26"/>
  <c r="AT103" i="26"/>
  <c r="AT81" i="26"/>
  <c r="AT93" i="26"/>
  <c r="AT102" i="26"/>
  <c r="AT86" i="26"/>
  <c r="AT96" i="26"/>
  <c r="AT78" i="26"/>
  <c r="AT80" i="26"/>
  <c r="AT83" i="26"/>
  <c r="AT89" i="26"/>
  <c r="AT82" i="26"/>
  <c r="AT87" i="26"/>
  <c r="AT73" i="26"/>
  <c r="AT98" i="26"/>
  <c r="AT84" i="26"/>
  <c r="AT92" i="26"/>
  <c r="AT101" i="26"/>
  <c r="AT99" i="26"/>
  <c r="AT105" i="26"/>
  <c r="AT71" i="26"/>
  <c r="AT76" i="26"/>
  <c r="AT85" i="26"/>
  <c r="AT94" i="26"/>
  <c r="AT100" i="26"/>
  <c r="AT90" i="26"/>
  <c r="AT72" i="26"/>
  <c r="AT74" i="26"/>
  <c r="AT79" i="26"/>
  <c r="AT95" i="26"/>
  <c r="AT75" i="26"/>
  <c r="AT106" i="26"/>
  <c r="AR29" i="64"/>
  <c r="AR30" i="64"/>
  <c r="AR17" i="64"/>
  <c r="AR14" i="64"/>
  <c r="AS25" i="64"/>
  <c r="AX18" i="63"/>
  <c r="AX19" i="63"/>
  <c r="AY26" i="61"/>
  <c r="AY27" i="61"/>
  <c r="AY30" i="61"/>
  <c r="AY29" i="61"/>
  <c r="AY28" i="61"/>
  <c r="AQ17" i="26"/>
  <c r="BB43" i="63"/>
  <c r="BC39" i="63"/>
  <c r="BC43" i="63"/>
  <c r="BD7" i="63"/>
  <c r="BC41" i="63"/>
  <c r="BC25" i="63"/>
  <c r="BC32" i="63"/>
  <c r="AL43" i="30"/>
  <c r="AV67" i="64"/>
  <c r="AU72" i="64"/>
  <c r="AU73" i="64"/>
  <c r="AU39" i="64"/>
  <c r="AT34" i="26"/>
  <c r="AT36" i="26"/>
  <c r="AT35" i="26"/>
  <c r="AT37" i="26"/>
  <c r="AT33" i="26"/>
  <c r="AR5" i="30"/>
  <c r="AQ73" i="30"/>
  <c r="AQ39" i="30"/>
  <c r="AP58" i="62"/>
  <c r="AO63" i="62"/>
  <c r="AO64" i="62"/>
  <c r="AO38" i="62"/>
  <c r="AY34" i="61"/>
  <c r="AY35" i="61"/>
  <c r="AY36" i="61"/>
  <c r="AY33" i="61"/>
  <c r="AY37" i="61"/>
  <c r="AM58" i="30"/>
  <c r="AL63" i="30"/>
  <c r="AL64" i="30"/>
  <c r="AL38" i="30"/>
  <c r="AN51" i="64"/>
  <c r="AR98" i="61"/>
  <c r="AR94" i="61"/>
  <c r="AR104" i="61"/>
  <c r="AR100" i="61"/>
  <c r="AR91" i="61"/>
  <c r="AR83" i="61"/>
  <c r="AR96" i="61"/>
  <c r="AR103" i="61"/>
  <c r="AR87" i="61"/>
  <c r="AR88" i="61"/>
  <c r="AR79" i="61"/>
  <c r="AR84" i="61"/>
  <c r="AS5" i="61"/>
  <c r="AR93" i="61"/>
  <c r="AR101" i="61"/>
  <c r="AR89" i="61"/>
  <c r="AR77" i="61"/>
  <c r="AR86" i="61"/>
  <c r="AR72" i="61"/>
  <c r="AR70" i="61"/>
  <c r="AR81" i="61"/>
  <c r="AR78" i="61"/>
  <c r="AR73" i="61"/>
  <c r="AR97" i="61"/>
  <c r="AR71" i="61"/>
  <c r="AR76" i="61"/>
  <c r="AR102" i="61"/>
  <c r="AR75" i="61"/>
  <c r="AR74" i="61"/>
  <c r="AR90" i="61"/>
  <c r="AR80" i="61"/>
  <c r="AR85" i="61"/>
  <c r="AR92" i="61"/>
  <c r="AR82" i="61"/>
  <c r="AR99" i="61"/>
  <c r="AR95" i="61"/>
  <c r="AR9" i="61"/>
  <c r="AR57" i="26"/>
  <c r="AR49" i="26"/>
  <c r="AR51" i="26"/>
  <c r="AR14" i="26"/>
  <c r="AR48" i="26"/>
  <c r="AR54" i="26"/>
  <c r="AR55" i="26"/>
  <c r="AR53" i="26"/>
  <c r="AR58" i="26"/>
  <c r="AR56" i="26"/>
  <c r="AR52" i="26"/>
  <c r="AR50" i="26"/>
  <c r="AR47" i="26"/>
  <c r="AT72" i="30"/>
  <c r="AU67" i="30"/>
  <c r="AX5" i="2"/>
  <c r="AQ28" i="30"/>
  <c r="AP29" i="30"/>
  <c r="AP30" i="30"/>
  <c r="AP17" i="30"/>
  <c r="AP14" i="30"/>
  <c r="AM49" i="64"/>
  <c r="AQ10" i="30"/>
  <c r="AR7" i="30"/>
  <c r="AZ25" i="61"/>
  <c r="AZ32" i="61"/>
  <c r="AZ39" i="61"/>
  <c r="AZ41" i="61"/>
  <c r="BA7" i="61"/>
  <c r="AP49" i="30"/>
  <c r="AS26" i="62"/>
  <c r="AR29" i="62"/>
  <c r="AR30" i="62"/>
  <c r="AR17" i="62"/>
  <c r="AR14" i="62"/>
  <c r="AM49" i="62"/>
  <c r="AT43" i="62"/>
  <c r="AY13" i="61"/>
  <c r="AR15" i="26"/>
  <c r="AR17" i="26"/>
  <c r="AT13" i="26"/>
  <c r="AS15" i="26"/>
  <c r="AS17" i="26"/>
  <c r="AX63" i="63"/>
  <c r="AP63" i="26"/>
  <c r="AP64" i="26"/>
  <c r="AP65" i="26"/>
  <c r="AP66" i="26"/>
  <c r="AQ104" i="26"/>
  <c r="AQ69" i="26"/>
  <c r="AP9" i="26"/>
  <c r="AU43" i="62"/>
  <c r="AT26" i="62"/>
  <c r="AS29" i="62"/>
  <c r="AS30" i="62"/>
  <c r="AS17" i="62"/>
  <c r="AS14" i="62"/>
  <c r="AR28" i="30"/>
  <c r="AQ29" i="30"/>
  <c r="AQ30" i="30"/>
  <c r="AQ17" i="30"/>
  <c r="AQ14" i="30"/>
  <c r="AR69" i="61"/>
  <c r="BC36" i="63"/>
  <c r="BC33" i="63"/>
  <c r="BC35" i="63"/>
  <c r="BC34" i="63"/>
  <c r="BC37" i="63"/>
  <c r="AV25" i="30"/>
  <c r="AX10" i="64"/>
  <c r="AY7" i="64"/>
  <c r="BB13" i="63"/>
  <c r="AS82" i="63"/>
  <c r="AS71" i="63"/>
  <c r="AS102" i="63"/>
  <c r="AS75" i="63"/>
  <c r="AS88" i="63"/>
  <c r="AS79" i="63"/>
  <c r="AT5" i="63"/>
  <c r="AS90" i="63"/>
  <c r="AS86" i="63"/>
  <c r="AS78" i="63"/>
  <c r="AS77" i="63"/>
  <c r="AS100" i="63"/>
  <c r="AS91" i="63"/>
  <c r="AS83" i="63"/>
  <c r="AS70" i="63"/>
  <c r="AS101" i="63"/>
  <c r="AS98" i="63"/>
  <c r="AS84" i="63"/>
  <c r="AS97" i="63"/>
  <c r="AS85" i="63"/>
  <c r="AS103" i="63"/>
  <c r="AS93" i="63"/>
  <c r="AS72" i="63"/>
  <c r="AS74" i="63"/>
  <c r="AS89" i="63"/>
  <c r="AS104" i="63"/>
  <c r="AS92" i="63"/>
  <c r="AS81" i="63"/>
  <c r="AS80" i="63"/>
  <c r="AS76" i="63"/>
  <c r="AS73" i="63"/>
  <c r="AS99" i="63"/>
  <c r="AS96" i="63"/>
  <c r="AS105" i="63"/>
  <c r="AS94" i="63"/>
  <c r="AS95" i="63"/>
  <c r="AS87" i="63"/>
  <c r="AS9" i="63"/>
  <c r="AS64" i="63"/>
  <c r="AS65" i="63"/>
  <c r="AS66" i="63"/>
  <c r="AT107" i="63"/>
  <c r="AR69" i="63"/>
  <c r="AX56" i="61"/>
  <c r="AX53" i="61"/>
  <c r="AX52" i="61"/>
  <c r="AX47" i="61"/>
  <c r="AX50" i="61"/>
  <c r="AX55" i="61"/>
  <c r="AX57" i="61"/>
  <c r="AX58" i="61"/>
  <c r="AX48" i="61"/>
  <c r="AX54" i="61"/>
  <c r="AX51" i="61"/>
  <c r="AX49" i="61"/>
  <c r="AX14" i="61"/>
  <c r="AU27" i="26"/>
  <c r="AU28" i="26"/>
  <c r="AU26" i="26"/>
  <c r="AU30" i="26"/>
  <c r="AU13" i="26"/>
  <c r="AU29" i="26"/>
  <c r="AV18" i="61"/>
  <c r="AV19" i="61"/>
  <c r="AY18" i="63"/>
  <c r="AY19" i="63"/>
  <c r="AZ43" i="61"/>
  <c r="AN49" i="62"/>
  <c r="AQ49" i="30"/>
  <c r="AZ34" i="61"/>
  <c r="AZ33" i="61"/>
  <c r="AZ37" i="61"/>
  <c r="AZ36" i="61"/>
  <c r="AZ35" i="61"/>
  <c r="AN49" i="64"/>
  <c r="AQ58" i="62"/>
  <c r="AP63" i="62"/>
  <c r="AP64" i="62"/>
  <c r="AP38" i="62"/>
  <c r="AS5" i="30"/>
  <c r="AR73" i="30"/>
  <c r="AR39" i="30"/>
  <c r="AQ19" i="26"/>
  <c r="AQ18" i="26"/>
  <c r="AS29" i="64"/>
  <c r="AS30" i="64"/>
  <c r="AS17" i="64"/>
  <c r="AS14" i="64"/>
  <c r="AT25" i="64"/>
  <c r="AZ10" i="62"/>
  <c r="BA7" i="62"/>
  <c r="AZ25" i="62"/>
  <c r="AO51" i="62"/>
  <c r="AU43" i="26"/>
  <c r="AS72" i="62"/>
  <c r="AS73" i="62"/>
  <c r="AS39" i="62"/>
  <c r="AT67" i="62"/>
  <c r="AS43" i="64"/>
  <c r="AU72" i="30"/>
  <c r="AV67" i="30"/>
  <c r="AS74" i="61"/>
  <c r="AS80" i="61"/>
  <c r="AS83" i="61"/>
  <c r="AS77" i="61"/>
  <c r="AS91" i="61"/>
  <c r="AS82" i="61"/>
  <c r="AS73" i="61"/>
  <c r="AS85" i="61"/>
  <c r="AS102" i="61"/>
  <c r="AS86" i="61"/>
  <c r="AS78" i="61"/>
  <c r="AS104" i="61"/>
  <c r="AS71" i="61"/>
  <c r="AT5" i="61"/>
  <c r="AS81" i="61"/>
  <c r="AS97" i="61"/>
  <c r="AS95" i="61"/>
  <c r="AS84" i="61"/>
  <c r="AS90" i="61"/>
  <c r="AS98" i="61"/>
  <c r="AS96" i="61"/>
  <c r="AS72" i="61"/>
  <c r="AS105" i="61"/>
  <c r="AS93" i="61"/>
  <c r="AS89" i="61"/>
  <c r="AS70" i="61"/>
  <c r="AS94" i="61"/>
  <c r="AS87" i="61"/>
  <c r="AS92" i="61"/>
  <c r="AS75" i="61"/>
  <c r="AS79" i="61"/>
  <c r="AS100" i="61"/>
  <c r="AS103" i="61"/>
  <c r="AS101" i="61"/>
  <c r="AS99" i="61"/>
  <c r="AS76" i="61"/>
  <c r="AS88" i="61"/>
  <c r="AS9" i="61"/>
  <c r="AS64" i="61"/>
  <c r="AS65" i="61"/>
  <c r="AS66" i="61"/>
  <c r="AT107" i="61"/>
  <c r="AN58" i="30"/>
  <c r="AM63" i="30"/>
  <c r="AM64" i="30"/>
  <c r="AM38" i="30"/>
  <c r="AM43" i="30"/>
  <c r="BD39" i="63"/>
  <c r="BD41" i="63"/>
  <c r="BD25" i="63"/>
  <c r="BE7" i="63"/>
  <c r="BD32" i="63"/>
  <c r="AU72" i="26"/>
  <c r="AU91" i="26"/>
  <c r="AU105" i="26"/>
  <c r="AU93" i="26"/>
  <c r="AU92" i="26"/>
  <c r="AU96" i="26"/>
  <c r="AU87" i="26"/>
  <c r="AU97" i="26"/>
  <c r="AU75" i="26"/>
  <c r="AV5" i="26"/>
  <c r="AU80" i="26"/>
  <c r="AU83" i="26"/>
  <c r="AU103" i="26"/>
  <c r="AU77" i="26"/>
  <c r="AU94" i="26"/>
  <c r="AU99" i="26"/>
  <c r="AU71" i="26"/>
  <c r="AU90" i="26"/>
  <c r="AU78" i="26"/>
  <c r="AU107" i="26"/>
  <c r="AU81" i="26"/>
  <c r="AU84" i="26"/>
  <c r="AU101" i="26"/>
  <c r="AU98" i="26"/>
  <c r="AU95" i="26"/>
  <c r="AU89" i="26"/>
  <c r="AU88" i="26"/>
  <c r="AU82" i="26"/>
  <c r="AU86" i="26"/>
  <c r="AU76" i="26"/>
  <c r="AU102" i="26"/>
  <c r="AU79" i="26"/>
  <c r="AU104" i="26"/>
  <c r="AU106" i="26"/>
  <c r="AU100" i="26"/>
  <c r="AU73" i="26"/>
  <c r="AU70" i="26"/>
  <c r="AU85" i="26"/>
  <c r="AU74" i="26"/>
  <c r="AW7" i="26"/>
  <c r="AV39" i="26"/>
  <c r="AV43" i="26"/>
  <c r="AV25" i="26"/>
  <c r="AV41" i="26"/>
  <c r="AV32" i="26"/>
  <c r="AX58" i="64"/>
  <c r="AW63" i="64"/>
  <c r="AW64" i="64"/>
  <c r="AW38" i="64"/>
  <c r="AW18" i="61"/>
  <c r="AW19" i="61"/>
  <c r="BA17" i="63"/>
  <c r="AZ18" i="63"/>
  <c r="AZ19" i="63"/>
  <c r="BA25" i="61"/>
  <c r="BA39" i="61"/>
  <c r="BA43" i="61"/>
  <c r="BA41" i="61"/>
  <c r="BA32" i="61"/>
  <c r="BB7" i="61"/>
  <c r="AZ26" i="61"/>
  <c r="AZ28" i="61"/>
  <c r="AZ29" i="61"/>
  <c r="AZ27" i="61"/>
  <c r="AZ30" i="61"/>
  <c r="AR10" i="30"/>
  <c r="AS7" i="30"/>
  <c r="AY5" i="2"/>
  <c r="AO51" i="64"/>
  <c r="AW67" i="64"/>
  <c r="AV72" i="64"/>
  <c r="AV73" i="64"/>
  <c r="AV39" i="64"/>
  <c r="BC29" i="63"/>
  <c r="BC30" i="63"/>
  <c r="BC27" i="63"/>
  <c r="BC26" i="63"/>
  <c r="BC28" i="63"/>
  <c r="AU35" i="26"/>
  <c r="AU37" i="26"/>
  <c r="AU36" i="26"/>
  <c r="AU34" i="26"/>
  <c r="AU33" i="26"/>
  <c r="AZ63" i="63"/>
  <c r="AV63" i="61"/>
  <c r="AX15" i="61"/>
  <c r="AX17" i="61"/>
  <c r="AU56" i="26"/>
  <c r="AU54" i="26"/>
  <c r="AU57" i="26"/>
  <c r="AU52" i="26"/>
  <c r="AU47" i="26"/>
  <c r="AU14" i="26"/>
  <c r="AU51" i="26"/>
  <c r="AU49" i="26"/>
  <c r="AU58" i="26"/>
  <c r="AU50" i="26"/>
  <c r="AU55" i="26"/>
  <c r="AU53" i="26"/>
  <c r="AU48" i="26"/>
  <c r="AZ13" i="61"/>
  <c r="AY63" i="63"/>
  <c r="BC13" i="63"/>
  <c r="BB39" i="61"/>
  <c r="BB43" i="61"/>
  <c r="BB25" i="61"/>
  <c r="BB41" i="61"/>
  <c r="BB32" i="61"/>
  <c r="BC7" i="61"/>
  <c r="AV35" i="26"/>
  <c r="AV34" i="26"/>
  <c r="AV36" i="26"/>
  <c r="AV33" i="26"/>
  <c r="AV37" i="26"/>
  <c r="BD29" i="63"/>
  <c r="BD26" i="63"/>
  <c r="BD30" i="63"/>
  <c r="BD27" i="63"/>
  <c r="BD28" i="63"/>
  <c r="AN43" i="30"/>
  <c r="AS69" i="61"/>
  <c r="AT88" i="61"/>
  <c r="AT79" i="61"/>
  <c r="AT100" i="61"/>
  <c r="AT70" i="61"/>
  <c r="AT89" i="61"/>
  <c r="AT102" i="61"/>
  <c r="AT94" i="61"/>
  <c r="AT86" i="61"/>
  <c r="AT105" i="61"/>
  <c r="AT97" i="61"/>
  <c r="AT71" i="61"/>
  <c r="AT82" i="61"/>
  <c r="AT83" i="61"/>
  <c r="AT91" i="61"/>
  <c r="AT85" i="61"/>
  <c r="AT96" i="61"/>
  <c r="AT101" i="61"/>
  <c r="AT84" i="61"/>
  <c r="AT92" i="61"/>
  <c r="AT104" i="61"/>
  <c r="AT73" i="61"/>
  <c r="AT103" i="61"/>
  <c r="AU5" i="61"/>
  <c r="AT75" i="61"/>
  <c r="AT80" i="61"/>
  <c r="AT72" i="61"/>
  <c r="AT81" i="61"/>
  <c r="AT98" i="61"/>
  <c r="AT90" i="61"/>
  <c r="AT77" i="61"/>
  <c r="AT95" i="61"/>
  <c r="AT87" i="61"/>
  <c r="AT78" i="61"/>
  <c r="AT99" i="61"/>
  <c r="AT93" i="61"/>
  <c r="AT76" i="61"/>
  <c r="AT106" i="61"/>
  <c r="AT74" i="61"/>
  <c r="AT9" i="61"/>
  <c r="AT64" i="61"/>
  <c r="AT65" i="61"/>
  <c r="AT66" i="61"/>
  <c r="AU108" i="61"/>
  <c r="AT5" i="30"/>
  <c r="AS73" i="30"/>
  <c r="AS39" i="30"/>
  <c r="AU26" i="62"/>
  <c r="AT29" i="62"/>
  <c r="AT30" i="62"/>
  <c r="AT17" i="62"/>
  <c r="AT14" i="62"/>
  <c r="AP51" i="64"/>
  <c r="AX67" i="64"/>
  <c r="AW72" i="64"/>
  <c r="AW73" i="64"/>
  <c r="AW39" i="64"/>
  <c r="AV28" i="26"/>
  <c r="AV26" i="26"/>
  <c r="AV30" i="26"/>
  <c r="AV13" i="26"/>
  <c r="AV29" i="26"/>
  <c r="AV27" i="26"/>
  <c r="BD36" i="63"/>
  <c r="BD35" i="63"/>
  <c r="BD37" i="63"/>
  <c r="BD33" i="63"/>
  <c r="BD34" i="63"/>
  <c r="BD43" i="63"/>
  <c r="AN63" i="30"/>
  <c r="AN64" i="30"/>
  <c r="AN38" i="30"/>
  <c r="AO58" i="30"/>
  <c r="AW67" i="30"/>
  <c r="AV72" i="30"/>
  <c r="AT72" i="62"/>
  <c r="AT73" i="62"/>
  <c r="AT39" i="62"/>
  <c r="AU67" i="62"/>
  <c r="AQ63" i="62"/>
  <c r="AQ64" i="62"/>
  <c r="AQ38" i="62"/>
  <c r="AR58" i="62"/>
  <c r="BB54" i="63"/>
  <c r="BB58" i="63"/>
  <c r="BB51" i="63"/>
  <c r="BB53" i="63"/>
  <c r="BB55" i="63"/>
  <c r="BB49" i="63"/>
  <c r="BB14" i="63"/>
  <c r="BB57" i="63"/>
  <c r="BB47" i="63"/>
  <c r="BB52" i="63"/>
  <c r="BB50" i="63"/>
  <c r="BB48" i="63"/>
  <c r="BB56" i="63"/>
  <c r="AS28" i="30"/>
  <c r="AR29" i="30"/>
  <c r="AR30" i="30"/>
  <c r="AR17" i="30"/>
  <c r="AR14" i="30"/>
  <c r="AV43" i="62"/>
  <c r="AT54" i="26"/>
  <c r="AT48" i="26"/>
  <c r="AT55" i="26"/>
  <c r="AT50" i="26"/>
  <c r="AT49" i="26"/>
  <c r="AT57" i="26"/>
  <c r="AT51" i="26"/>
  <c r="AT47" i="26"/>
  <c r="AT52" i="26"/>
  <c r="AT58" i="26"/>
  <c r="AT14" i="26"/>
  <c r="AT53" i="26"/>
  <c r="AT56" i="26"/>
  <c r="AZ5" i="2"/>
  <c r="BA18" i="63"/>
  <c r="BA19" i="63"/>
  <c r="AY58" i="64"/>
  <c r="AX63" i="64"/>
  <c r="AX64" i="64"/>
  <c r="AX38" i="64"/>
  <c r="BE32" i="63"/>
  <c r="BE25" i="63"/>
  <c r="BE39" i="63"/>
  <c r="BE43" i="63"/>
  <c r="BE41" i="63"/>
  <c r="BF7" i="63"/>
  <c r="AQ9" i="26"/>
  <c r="AQ63" i="26"/>
  <c r="AQ64" i="26"/>
  <c r="AQ65" i="26"/>
  <c r="AQ66" i="26"/>
  <c r="AR105" i="26"/>
  <c r="AR69" i="26"/>
  <c r="AR49" i="30"/>
  <c r="AS69" i="63"/>
  <c r="AT80" i="63"/>
  <c r="AT74" i="63"/>
  <c r="AT88" i="63"/>
  <c r="AT79" i="63"/>
  <c r="AT71" i="63"/>
  <c r="AT82" i="63"/>
  <c r="AT87" i="63"/>
  <c r="AT106" i="63"/>
  <c r="AT77" i="63"/>
  <c r="AT92" i="63"/>
  <c r="AT83" i="63"/>
  <c r="AT98" i="63"/>
  <c r="AT94" i="63"/>
  <c r="AT101" i="63"/>
  <c r="AT86" i="63"/>
  <c r="AT78" i="63"/>
  <c r="AT96" i="63"/>
  <c r="AT99" i="63"/>
  <c r="AT72" i="63"/>
  <c r="AT89" i="63"/>
  <c r="AT70" i="63"/>
  <c r="AT85" i="63"/>
  <c r="AT75" i="63"/>
  <c r="AT100" i="63"/>
  <c r="AT102" i="63"/>
  <c r="AT93" i="63"/>
  <c r="AT104" i="63"/>
  <c r="AT95" i="63"/>
  <c r="AT97" i="63"/>
  <c r="AU5" i="63"/>
  <c r="AT105" i="63"/>
  <c r="AT73" i="63"/>
  <c r="AT84" i="63"/>
  <c r="AT103" i="63"/>
  <c r="AT76" i="63"/>
  <c r="AT81" i="63"/>
  <c r="AT91" i="63"/>
  <c r="AT90" i="63"/>
  <c r="AT9" i="63"/>
  <c r="AT64" i="63"/>
  <c r="AT65" i="63"/>
  <c r="AT66" i="63"/>
  <c r="AU108" i="63"/>
  <c r="AZ7" i="64"/>
  <c r="AY10" i="64"/>
  <c r="AR18" i="26"/>
  <c r="AR19" i="26"/>
  <c r="BA26" i="61"/>
  <c r="BA30" i="61"/>
  <c r="BA27" i="61"/>
  <c r="BA29" i="61"/>
  <c r="BA28" i="61"/>
  <c r="AW63" i="61"/>
  <c r="AX7" i="26"/>
  <c r="AW32" i="26"/>
  <c r="AW41" i="26"/>
  <c r="AW25" i="26"/>
  <c r="AW39" i="26"/>
  <c r="AW43" i="26"/>
  <c r="AV100" i="26"/>
  <c r="AV91" i="26"/>
  <c r="AV106" i="26"/>
  <c r="AV84" i="26"/>
  <c r="AV94" i="26"/>
  <c r="AV70" i="26"/>
  <c r="AV83" i="26"/>
  <c r="AV81" i="26"/>
  <c r="AV88" i="26"/>
  <c r="AV108" i="26"/>
  <c r="AV72" i="26"/>
  <c r="AV99" i="26"/>
  <c r="AV98" i="26"/>
  <c r="AV73" i="26"/>
  <c r="AV102" i="26"/>
  <c r="AV101" i="26"/>
  <c r="AV92" i="26"/>
  <c r="AV90" i="26"/>
  <c r="AV85" i="26"/>
  <c r="AV71" i="26"/>
  <c r="AV107" i="26"/>
  <c r="AV76" i="26"/>
  <c r="AV86" i="26"/>
  <c r="AV105" i="26"/>
  <c r="AV77" i="26"/>
  <c r="AV80" i="26"/>
  <c r="AV97" i="26"/>
  <c r="AV75" i="26"/>
  <c r="AV74" i="26"/>
  <c r="AV79" i="26"/>
  <c r="AV103" i="26"/>
  <c r="AV95" i="26"/>
  <c r="AV87" i="26"/>
  <c r="AV89" i="26"/>
  <c r="AW5" i="26"/>
  <c r="AV93" i="26"/>
  <c r="AV104" i="26"/>
  <c r="AV78" i="26"/>
  <c r="AV96" i="26"/>
  <c r="AV82" i="26"/>
  <c r="BA25" i="62"/>
  <c r="AU25" i="64"/>
  <c r="AT29" i="64"/>
  <c r="AT30" i="64"/>
  <c r="AT17" i="64"/>
  <c r="AT14" i="64"/>
  <c r="AO49" i="64"/>
  <c r="AS18" i="26"/>
  <c r="AS19" i="26"/>
  <c r="AT7" i="30"/>
  <c r="AS10" i="30"/>
  <c r="BA34" i="61"/>
  <c r="BA33" i="61"/>
  <c r="BA37" i="61"/>
  <c r="BA35" i="61"/>
  <c r="BA36" i="61"/>
  <c r="AT43" i="64"/>
  <c r="AP51" i="62"/>
  <c r="BA10" i="62"/>
  <c r="BB7" i="62"/>
  <c r="AO49" i="62"/>
  <c r="AW25" i="30"/>
  <c r="AY49" i="61"/>
  <c r="AY56" i="61"/>
  <c r="AY47" i="61"/>
  <c r="AY50" i="61"/>
  <c r="AY55" i="61"/>
  <c r="AY54" i="61"/>
  <c r="AY48" i="61"/>
  <c r="AY58" i="61"/>
  <c r="AY14" i="61"/>
  <c r="AY57" i="61"/>
  <c r="AY51" i="61"/>
  <c r="AY52" i="61"/>
  <c r="AY53" i="61"/>
  <c r="AT15" i="26"/>
  <c r="AT17" i="26"/>
  <c r="AV54" i="26"/>
  <c r="AV48" i="26"/>
  <c r="AV47" i="26"/>
  <c r="AV56" i="26"/>
  <c r="AV57" i="26"/>
  <c r="AV55" i="26"/>
  <c r="AV53" i="26"/>
  <c r="AV58" i="26"/>
  <c r="AV14" i="26"/>
  <c r="AV52" i="26"/>
  <c r="AV50" i="26"/>
  <c r="AV51" i="26"/>
  <c r="AV49" i="26"/>
  <c r="AY15" i="61"/>
  <c r="AY17" i="61"/>
  <c r="BA13" i="61"/>
  <c r="AR63" i="26"/>
  <c r="AR64" i="26"/>
  <c r="AR65" i="26"/>
  <c r="AR66" i="26"/>
  <c r="AS106" i="26"/>
  <c r="AS69" i="26"/>
  <c r="AR9" i="26"/>
  <c r="AS63" i="26"/>
  <c r="AS64" i="26"/>
  <c r="AS65" i="26"/>
  <c r="AS66" i="26"/>
  <c r="AT107" i="26"/>
  <c r="AT69" i="26"/>
  <c r="AS9" i="26"/>
  <c r="BB15" i="63"/>
  <c r="BB17" i="63"/>
  <c r="AU15" i="26"/>
  <c r="AU17" i="26"/>
  <c r="AQ51" i="62"/>
  <c r="AP49" i="64"/>
  <c r="AW34" i="26"/>
  <c r="AW37" i="26"/>
  <c r="AW35" i="26"/>
  <c r="AW36" i="26"/>
  <c r="AW33" i="26"/>
  <c r="AT69" i="63"/>
  <c r="AY63" i="64"/>
  <c r="AY64" i="64"/>
  <c r="AY38" i="64"/>
  <c r="AZ58" i="64"/>
  <c r="AT28" i="30"/>
  <c r="AS29" i="30"/>
  <c r="AS30" i="30"/>
  <c r="AS17" i="30"/>
  <c r="AS14" i="30"/>
  <c r="AU99" i="61"/>
  <c r="AU84" i="61"/>
  <c r="AU78" i="61"/>
  <c r="AU80" i="61"/>
  <c r="AU91" i="61"/>
  <c r="AU106" i="61"/>
  <c r="AU76" i="61"/>
  <c r="AU79" i="61"/>
  <c r="AU102" i="61"/>
  <c r="AU87" i="61"/>
  <c r="AU74" i="61"/>
  <c r="AU103" i="61"/>
  <c r="AU95" i="61"/>
  <c r="AU105" i="61"/>
  <c r="AU98" i="61"/>
  <c r="AU75" i="61"/>
  <c r="AU94" i="61"/>
  <c r="AU92" i="61"/>
  <c r="AU107" i="61"/>
  <c r="AU86" i="61"/>
  <c r="AU88" i="61"/>
  <c r="AU82" i="61"/>
  <c r="AU72" i="61"/>
  <c r="AU97" i="61"/>
  <c r="AV5" i="61"/>
  <c r="AU89" i="61"/>
  <c r="AU104" i="61"/>
  <c r="AU85" i="61"/>
  <c r="AU71" i="61"/>
  <c r="AU73" i="61"/>
  <c r="AU101" i="61"/>
  <c r="AU70" i="61"/>
  <c r="AU96" i="61"/>
  <c r="AU83" i="61"/>
  <c r="AU81" i="61"/>
  <c r="AU100" i="61"/>
  <c r="AU77" i="61"/>
  <c r="AU90" i="61"/>
  <c r="AU93" i="61"/>
  <c r="AU9" i="61"/>
  <c r="AU64" i="61"/>
  <c r="AU65" i="61"/>
  <c r="AU66" i="61"/>
  <c r="AV109" i="61"/>
  <c r="BD13" i="63"/>
  <c r="BC41" i="61"/>
  <c r="BD7" i="61"/>
  <c r="BC32" i="61"/>
  <c r="BC25" i="61"/>
  <c r="BC39" i="61"/>
  <c r="BC43" i="61"/>
  <c r="AZ47" i="61"/>
  <c r="AZ58" i="61"/>
  <c r="AZ53" i="61"/>
  <c r="AZ50" i="61"/>
  <c r="AZ52" i="61"/>
  <c r="AZ48" i="61"/>
  <c r="AZ49" i="61"/>
  <c r="AZ51" i="61"/>
  <c r="AZ56" i="61"/>
  <c r="AZ54" i="61"/>
  <c r="AZ57" i="61"/>
  <c r="AZ14" i="61"/>
  <c r="AZ55" i="61"/>
  <c r="BB10" i="62"/>
  <c r="BC7" i="62"/>
  <c r="BC10" i="62"/>
  <c r="BE26" i="63"/>
  <c r="BE28" i="63"/>
  <c r="BE27" i="63"/>
  <c r="BE30" i="63"/>
  <c r="BE29" i="63"/>
  <c r="BA63" i="63"/>
  <c r="AX25" i="30"/>
  <c r="AU43" i="64"/>
  <c r="AV25" i="64"/>
  <c r="AU29" i="64"/>
  <c r="AU30" i="64"/>
  <c r="AU17" i="64"/>
  <c r="AU14" i="64"/>
  <c r="AW72" i="26"/>
  <c r="AW102" i="26"/>
  <c r="AX5" i="26"/>
  <c r="AW89" i="26"/>
  <c r="AW106" i="26"/>
  <c r="AW90" i="26"/>
  <c r="AW71" i="26"/>
  <c r="AW99" i="26"/>
  <c r="AW83" i="26"/>
  <c r="AW75" i="26"/>
  <c r="AW109" i="26"/>
  <c r="AW80" i="26"/>
  <c r="AW85" i="26"/>
  <c r="AW77" i="26"/>
  <c r="AW87" i="26"/>
  <c r="AW74" i="26"/>
  <c r="AW101" i="26"/>
  <c r="AW100" i="26"/>
  <c r="AW70" i="26"/>
  <c r="AW78" i="26"/>
  <c r="AW91" i="26"/>
  <c r="AW95" i="26"/>
  <c r="AW92" i="26"/>
  <c r="AW98" i="26"/>
  <c r="AW105" i="26"/>
  <c r="AW81" i="26"/>
  <c r="AW108" i="26"/>
  <c r="AW97" i="26"/>
  <c r="AW82" i="26"/>
  <c r="AW86" i="26"/>
  <c r="AW88" i="26"/>
  <c r="AW103" i="26"/>
  <c r="AW104" i="26"/>
  <c r="AW94" i="26"/>
  <c r="AW96" i="26"/>
  <c r="AW84" i="26"/>
  <c r="AW73" i="26"/>
  <c r="AW76" i="26"/>
  <c r="AW93" i="26"/>
  <c r="AW107" i="26"/>
  <c r="AW79" i="26"/>
  <c r="AW28" i="26"/>
  <c r="AW29" i="26"/>
  <c r="AW27" i="26"/>
  <c r="AW26" i="26"/>
  <c r="AW30" i="26"/>
  <c r="AW13" i="26"/>
  <c r="BF39" i="63"/>
  <c r="BF43" i="63"/>
  <c r="BF32" i="63"/>
  <c r="BF41" i="63"/>
  <c r="BF25" i="63"/>
  <c r="BE35" i="63"/>
  <c r="BE36" i="63"/>
  <c r="BE33" i="63"/>
  <c r="BE37" i="63"/>
  <c r="BE34" i="63"/>
  <c r="AU72" i="62"/>
  <c r="AU73" i="62"/>
  <c r="AU39" i="62"/>
  <c r="AV67" i="62"/>
  <c r="AO63" i="30"/>
  <c r="AO64" i="30"/>
  <c r="AO38" i="30"/>
  <c r="AP58" i="30"/>
  <c r="AX72" i="64"/>
  <c r="AX73" i="64"/>
  <c r="AX39" i="64"/>
  <c r="AY67" i="64"/>
  <c r="AV26" i="62"/>
  <c r="AU29" i="62"/>
  <c r="AU30" i="62"/>
  <c r="AU17" i="62"/>
  <c r="AU14" i="62"/>
  <c r="AU5" i="30"/>
  <c r="AT73" i="30"/>
  <c r="AT39" i="30"/>
  <c r="BA7" i="64"/>
  <c r="AZ10" i="64"/>
  <c r="AP49" i="62"/>
  <c r="AT10" i="30"/>
  <c r="AU7" i="30"/>
  <c r="BB25" i="62"/>
  <c r="AU104" i="63"/>
  <c r="AU79" i="63"/>
  <c r="AU98" i="63"/>
  <c r="AU91" i="63"/>
  <c r="AU82" i="63"/>
  <c r="AU99" i="63"/>
  <c r="AU96" i="63"/>
  <c r="AU95" i="63"/>
  <c r="AU97" i="63"/>
  <c r="AU83" i="63"/>
  <c r="AU94" i="63"/>
  <c r="AU102" i="63"/>
  <c r="AU106" i="63"/>
  <c r="AU74" i="63"/>
  <c r="AU88" i="63"/>
  <c r="AU75" i="63"/>
  <c r="AU70" i="63"/>
  <c r="AU76" i="63"/>
  <c r="AU81" i="63"/>
  <c r="AU107" i="63"/>
  <c r="AU92" i="63"/>
  <c r="AU77" i="63"/>
  <c r="AU100" i="63"/>
  <c r="AU84" i="63"/>
  <c r="AU86" i="63"/>
  <c r="AU72" i="63"/>
  <c r="AV5" i="63"/>
  <c r="AU105" i="63"/>
  <c r="AU103" i="63"/>
  <c r="AU89" i="63"/>
  <c r="AU87" i="63"/>
  <c r="AU80" i="63"/>
  <c r="AU90" i="63"/>
  <c r="AU71" i="63"/>
  <c r="AU101" i="63"/>
  <c r="AU73" i="63"/>
  <c r="AU78" i="63"/>
  <c r="AU93" i="63"/>
  <c r="AU85" i="63"/>
  <c r="AU9" i="63"/>
  <c r="AU64" i="63"/>
  <c r="AU65" i="63"/>
  <c r="AU66" i="63"/>
  <c r="AV109" i="63"/>
  <c r="AS49" i="30"/>
  <c r="AS58" i="62"/>
  <c r="AR63" i="62"/>
  <c r="AR64" i="62"/>
  <c r="AR38" i="62"/>
  <c r="AT69" i="61"/>
  <c r="BB27" i="61"/>
  <c r="BB29" i="61"/>
  <c r="BB28" i="61"/>
  <c r="BB26" i="61"/>
  <c r="BB30" i="61"/>
  <c r="BB13" i="61"/>
  <c r="AX18" i="61"/>
  <c r="AX19" i="61"/>
  <c r="AV64" i="61"/>
  <c r="AV65" i="61"/>
  <c r="AV66" i="61"/>
  <c r="AW110" i="61"/>
  <c r="AQ51" i="64"/>
  <c r="AX41" i="26"/>
  <c r="AY7" i="26"/>
  <c r="AX39" i="26"/>
  <c r="AX43" i="26"/>
  <c r="AX32" i="26"/>
  <c r="AX25" i="26"/>
  <c r="BA5" i="2"/>
  <c r="AW43" i="62"/>
  <c r="AW72" i="30"/>
  <c r="AX67" i="30"/>
  <c r="AO43" i="30"/>
  <c r="BB36" i="61"/>
  <c r="BB37" i="61"/>
  <c r="BB33" i="61"/>
  <c r="BB35" i="61"/>
  <c r="BB34" i="61"/>
  <c r="BC56" i="63"/>
  <c r="BC55" i="63"/>
  <c r="BC57" i="63"/>
  <c r="BC49" i="63"/>
  <c r="BC47" i="63"/>
  <c r="BC14" i="63"/>
  <c r="BC48" i="63"/>
  <c r="BC50" i="63"/>
  <c r="BC52" i="63"/>
  <c r="BC54" i="63"/>
  <c r="BC58" i="63"/>
  <c r="BC51" i="63"/>
  <c r="BC53" i="63"/>
  <c r="AX63" i="61"/>
  <c r="AW56" i="26"/>
  <c r="AW47" i="26"/>
  <c r="AW48" i="26"/>
  <c r="AW57" i="26"/>
  <c r="AW14" i="26"/>
  <c r="AW58" i="26"/>
  <c r="AW49" i="26"/>
  <c r="AW51" i="26"/>
  <c r="AW55" i="26"/>
  <c r="AW52" i="26"/>
  <c r="AW50" i="26"/>
  <c r="AW53" i="26"/>
  <c r="AW54" i="26"/>
  <c r="BC15" i="63"/>
  <c r="BC17" i="63"/>
  <c r="AZ15" i="61"/>
  <c r="AZ17" i="61"/>
  <c r="AV15" i="26"/>
  <c r="AV17" i="26"/>
  <c r="BB58" i="61"/>
  <c r="BB52" i="61"/>
  <c r="BB48" i="61"/>
  <c r="BB56" i="61"/>
  <c r="BB51" i="61"/>
  <c r="BB47" i="61"/>
  <c r="BB49" i="61"/>
  <c r="BB54" i="61"/>
  <c r="BB50" i="61"/>
  <c r="BB55" i="61"/>
  <c r="BB57" i="61"/>
  <c r="BB14" i="61"/>
  <c r="BB53" i="61"/>
  <c r="BE13" i="63"/>
  <c r="AY67" i="30"/>
  <c r="AX72" i="30"/>
  <c r="AX43" i="62"/>
  <c r="BB5" i="2"/>
  <c r="AP43" i="30"/>
  <c r="AX36" i="26"/>
  <c r="AX33" i="26"/>
  <c r="AX34" i="26"/>
  <c r="AX37" i="26"/>
  <c r="AX35" i="26"/>
  <c r="AU69" i="63"/>
  <c r="AQ49" i="62"/>
  <c r="AQ58" i="30"/>
  <c r="AP63" i="30"/>
  <c r="AP64" i="30"/>
  <c r="AP38" i="30"/>
  <c r="BF35" i="63"/>
  <c r="BF37" i="63"/>
  <c r="BF34" i="63"/>
  <c r="BF36" i="63"/>
  <c r="BF33" i="63"/>
  <c r="AY25" i="30"/>
  <c r="BC34" i="61"/>
  <c r="BC33" i="61"/>
  <c r="BC37" i="61"/>
  <c r="BC35" i="61"/>
  <c r="BC36" i="61"/>
  <c r="AV93" i="61"/>
  <c r="AV70" i="61"/>
  <c r="AV106" i="61"/>
  <c r="AV73" i="61"/>
  <c r="AV75" i="61"/>
  <c r="AV72" i="61"/>
  <c r="AV91" i="61"/>
  <c r="AW5" i="61"/>
  <c r="AV76" i="61"/>
  <c r="AV89" i="61"/>
  <c r="AV107" i="61"/>
  <c r="AV80" i="61"/>
  <c r="AV90" i="61"/>
  <c r="AV85" i="61"/>
  <c r="AV79" i="61"/>
  <c r="AV92" i="61"/>
  <c r="AV105" i="61"/>
  <c r="AV102" i="61"/>
  <c r="AV74" i="61"/>
  <c r="AV108" i="61"/>
  <c r="AV103" i="61"/>
  <c r="AV88" i="61"/>
  <c r="AV71" i="61"/>
  <c r="AV94" i="61"/>
  <c r="AV86" i="61"/>
  <c r="AV84" i="61"/>
  <c r="AV104" i="61"/>
  <c r="AV83" i="61"/>
  <c r="AV100" i="61"/>
  <c r="AV95" i="61"/>
  <c r="AV96" i="61"/>
  <c r="AV87" i="61"/>
  <c r="AV81" i="61"/>
  <c r="AV98" i="61"/>
  <c r="AV77" i="61"/>
  <c r="AV99" i="61"/>
  <c r="AV82" i="61"/>
  <c r="AV97" i="61"/>
  <c r="AV101" i="61"/>
  <c r="AV78" i="61"/>
  <c r="AV9" i="61"/>
  <c r="BA58" i="64"/>
  <c r="AZ63" i="64"/>
  <c r="AZ64" i="64"/>
  <c r="AZ38" i="64"/>
  <c r="AU18" i="26"/>
  <c r="AU19" i="26"/>
  <c r="AY25" i="26"/>
  <c r="AY39" i="26"/>
  <c r="AZ7" i="26"/>
  <c r="AY41" i="26"/>
  <c r="AY32" i="26"/>
  <c r="AV83" i="63"/>
  <c r="AV93" i="63"/>
  <c r="AV100" i="63"/>
  <c r="AV70" i="63"/>
  <c r="AV106" i="63"/>
  <c r="AV91" i="63"/>
  <c r="AV85" i="63"/>
  <c r="AV73" i="63"/>
  <c r="AV76" i="63"/>
  <c r="AV72" i="63"/>
  <c r="AV104" i="63"/>
  <c r="AV71" i="63"/>
  <c r="AV107" i="63"/>
  <c r="AV81" i="63"/>
  <c r="AV92" i="63"/>
  <c r="AV78" i="63"/>
  <c r="AV89" i="63"/>
  <c r="AV108" i="63"/>
  <c r="AV87" i="63"/>
  <c r="AV82" i="63"/>
  <c r="AV88" i="63"/>
  <c r="AV79" i="63"/>
  <c r="AV102" i="63"/>
  <c r="AV84" i="63"/>
  <c r="AV90" i="63"/>
  <c r="AV97" i="63"/>
  <c r="AW5" i="63"/>
  <c r="AV99" i="63"/>
  <c r="AV101" i="63"/>
  <c r="AV103" i="63"/>
  <c r="AV77" i="63"/>
  <c r="AV80" i="63"/>
  <c r="AV75" i="63"/>
  <c r="AV96" i="63"/>
  <c r="AV98" i="63"/>
  <c r="AV105" i="63"/>
  <c r="AV94" i="63"/>
  <c r="AV86" i="63"/>
  <c r="AV95" i="63"/>
  <c r="AV74" i="63"/>
  <c r="AV9" i="63"/>
  <c r="AV64" i="63"/>
  <c r="AV65" i="63"/>
  <c r="AV66" i="63"/>
  <c r="AW110" i="63"/>
  <c r="BB7" i="64"/>
  <c r="BA10" i="64"/>
  <c r="AZ67" i="64"/>
  <c r="AY72" i="64"/>
  <c r="AY73" i="64"/>
  <c r="AY39" i="64"/>
  <c r="AV72" i="62"/>
  <c r="AV73" i="62"/>
  <c r="AV39" i="62"/>
  <c r="AW67" i="62"/>
  <c r="AR51" i="64"/>
  <c r="AS63" i="62"/>
  <c r="AS64" i="62"/>
  <c r="AS38" i="62"/>
  <c r="AT58" i="62"/>
  <c r="AU10" i="30"/>
  <c r="AV7" i="30"/>
  <c r="AW26" i="62"/>
  <c r="AV29" i="62"/>
  <c r="AV30" i="62"/>
  <c r="AV17" i="62"/>
  <c r="AV14" i="62"/>
  <c r="AX70" i="26"/>
  <c r="AX104" i="26"/>
  <c r="AX103" i="26"/>
  <c r="AX79" i="26"/>
  <c r="AY5" i="26"/>
  <c r="AX106" i="26"/>
  <c r="AX77" i="26"/>
  <c r="AX82" i="26"/>
  <c r="AX95" i="26"/>
  <c r="AX85" i="26"/>
  <c r="AX110" i="26"/>
  <c r="AX91" i="26"/>
  <c r="AX78" i="26"/>
  <c r="AX90" i="26"/>
  <c r="AX71" i="26"/>
  <c r="AX97" i="26"/>
  <c r="AX72" i="26"/>
  <c r="AX102" i="26"/>
  <c r="AX87" i="26"/>
  <c r="AX100" i="26"/>
  <c r="AX86" i="26"/>
  <c r="AX94" i="26"/>
  <c r="AX84" i="26"/>
  <c r="AX99" i="26"/>
  <c r="AX75" i="26"/>
  <c r="AX105" i="26"/>
  <c r="AX80" i="26"/>
  <c r="AX98" i="26"/>
  <c r="AX107" i="26"/>
  <c r="AX81" i="26"/>
  <c r="AX73" i="26"/>
  <c r="AX74" i="26"/>
  <c r="AX101" i="26"/>
  <c r="AX108" i="26"/>
  <c r="AX89" i="26"/>
  <c r="AX92" i="26"/>
  <c r="AX83" i="26"/>
  <c r="AX93" i="26"/>
  <c r="AX76" i="26"/>
  <c r="AX109" i="26"/>
  <c r="AX88" i="26"/>
  <c r="AX96" i="26"/>
  <c r="AW25" i="64"/>
  <c r="AV29" i="64"/>
  <c r="AV30" i="64"/>
  <c r="AV17" i="64"/>
  <c r="AV14" i="64"/>
  <c r="BD32" i="61"/>
  <c r="BD39" i="61"/>
  <c r="BD43" i="61"/>
  <c r="BD41" i="61"/>
  <c r="BE7" i="61"/>
  <c r="BD25" i="61"/>
  <c r="AU69" i="61"/>
  <c r="AQ49" i="64"/>
  <c r="BA50" i="61"/>
  <c r="BA51" i="61"/>
  <c r="BA55" i="61"/>
  <c r="BA54" i="61"/>
  <c r="BA47" i="61"/>
  <c r="BA56" i="61"/>
  <c r="BA57" i="61"/>
  <c r="BA53" i="61"/>
  <c r="BA58" i="61"/>
  <c r="BA52" i="61"/>
  <c r="BA49" i="61"/>
  <c r="BA48" i="61"/>
  <c r="BA14" i="61"/>
  <c r="BF27" i="63"/>
  <c r="BF29" i="63"/>
  <c r="BF28" i="63"/>
  <c r="BF30" i="63"/>
  <c r="BF13" i="63"/>
  <c r="BF26" i="63"/>
  <c r="BB19" i="63"/>
  <c r="BB18" i="63"/>
  <c r="AY18" i="61"/>
  <c r="AY19" i="61"/>
  <c r="AT18" i="26"/>
  <c r="AT19" i="26"/>
  <c r="AX26" i="26"/>
  <c r="AX30" i="26"/>
  <c r="AX13" i="26"/>
  <c r="AX29" i="26"/>
  <c r="AX28" i="26"/>
  <c r="AX27" i="26"/>
  <c r="AT49" i="30"/>
  <c r="BC25" i="62"/>
  <c r="AV5" i="30"/>
  <c r="AU73" i="30"/>
  <c r="AU39" i="30"/>
  <c r="AV43" i="64"/>
  <c r="BC29" i="61"/>
  <c r="BC27" i="61"/>
  <c r="BC26" i="61"/>
  <c r="BC30" i="61"/>
  <c r="BC13" i="61"/>
  <c r="BC28" i="61"/>
  <c r="BD58" i="63"/>
  <c r="BD14" i="63"/>
  <c r="BD48" i="63"/>
  <c r="BD51" i="63"/>
  <c r="BD54" i="63"/>
  <c r="BD49" i="63"/>
  <c r="BD53" i="63"/>
  <c r="BD57" i="63"/>
  <c r="BD47" i="63"/>
  <c r="BD55" i="63"/>
  <c r="BD50" i="63"/>
  <c r="BD56" i="63"/>
  <c r="BD52" i="63"/>
  <c r="AU28" i="30"/>
  <c r="AT29" i="30"/>
  <c r="AT30" i="30"/>
  <c r="AT17" i="30"/>
  <c r="AT14" i="30"/>
  <c r="AR51" i="62"/>
  <c r="BA15" i="61"/>
  <c r="BA17" i="61"/>
  <c r="AX53" i="26"/>
  <c r="AX49" i="26"/>
  <c r="AX48" i="26"/>
  <c r="AX47" i="26"/>
  <c r="AX50" i="26"/>
  <c r="AX54" i="26"/>
  <c r="AX52" i="26"/>
  <c r="AX57" i="26"/>
  <c r="AX58" i="26"/>
  <c r="AX14" i="26"/>
  <c r="AX56" i="26"/>
  <c r="AX51" i="26"/>
  <c r="AX55" i="26"/>
  <c r="BC54" i="61"/>
  <c r="BC55" i="61"/>
  <c r="BC52" i="61"/>
  <c r="BC57" i="61"/>
  <c r="BC58" i="61"/>
  <c r="BC14" i="61"/>
  <c r="BC51" i="61"/>
  <c r="BC47" i="61"/>
  <c r="BC49" i="61"/>
  <c r="BC50" i="61"/>
  <c r="BC53" i="61"/>
  <c r="BC56" i="61"/>
  <c r="BC48" i="61"/>
  <c r="AU9" i="26"/>
  <c r="AU63" i="26"/>
  <c r="AU64" i="26"/>
  <c r="AU65" i="26"/>
  <c r="AU66" i="26"/>
  <c r="AV109" i="26"/>
  <c r="AV69" i="26"/>
  <c r="BB15" i="61"/>
  <c r="BB17" i="61"/>
  <c r="BD15" i="63"/>
  <c r="BD17" i="63"/>
  <c r="AY63" i="61"/>
  <c r="BF57" i="63"/>
  <c r="BF49" i="63"/>
  <c r="BF53" i="63"/>
  <c r="BF51" i="63"/>
  <c r="BF50" i="63"/>
  <c r="BF52" i="63"/>
  <c r="BF56" i="63"/>
  <c r="BF47" i="63"/>
  <c r="BF48" i="63"/>
  <c r="BF55" i="63"/>
  <c r="BF54" i="63"/>
  <c r="BF58" i="63"/>
  <c r="BF14" i="63"/>
  <c r="AW15" i="26"/>
  <c r="AW17" i="26"/>
  <c r="BA63" i="64"/>
  <c r="BA64" i="64"/>
  <c r="BA38" i="64"/>
  <c r="BB58" i="64"/>
  <c r="AV69" i="61"/>
  <c r="AW5" i="30"/>
  <c r="AV73" i="30"/>
  <c r="AV39" i="30"/>
  <c r="AT63" i="26"/>
  <c r="AT64" i="26"/>
  <c r="AT65" i="26"/>
  <c r="AT66" i="26"/>
  <c r="AU108" i="26"/>
  <c r="AU69" i="26"/>
  <c r="AT9" i="26"/>
  <c r="AU49" i="30"/>
  <c r="BE41" i="61"/>
  <c r="BE32" i="61"/>
  <c r="BE25" i="61"/>
  <c r="BF7" i="61"/>
  <c r="BE39" i="61"/>
  <c r="BE43" i="61"/>
  <c r="AW72" i="62"/>
  <c r="AW73" i="62"/>
  <c r="AW39" i="62"/>
  <c r="AX67" i="62"/>
  <c r="AV69" i="63"/>
  <c r="AY43" i="26"/>
  <c r="AW108" i="61"/>
  <c r="AW79" i="61"/>
  <c r="AW87" i="61"/>
  <c r="AW83" i="61"/>
  <c r="AW104" i="61"/>
  <c r="AW94" i="61"/>
  <c r="AW72" i="61"/>
  <c r="AW106" i="61"/>
  <c r="AW85" i="61"/>
  <c r="AW105" i="61"/>
  <c r="AW107" i="61"/>
  <c r="AW86" i="61"/>
  <c r="AW73" i="61"/>
  <c r="AW101" i="61"/>
  <c r="AW74" i="61"/>
  <c r="AW81" i="61"/>
  <c r="AW90" i="61"/>
  <c r="AW82" i="61"/>
  <c r="AW100" i="61"/>
  <c r="AW76" i="61"/>
  <c r="AW77" i="61"/>
  <c r="AW89" i="61"/>
  <c r="AX5" i="61"/>
  <c r="AW95" i="61"/>
  <c r="AW96" i="61"/>
  <c r="AW78" i="61"/>
  <c r="AW75" i="61"/>
  <c r="AW80" i="61"/>
  <c r="AW71" i="61"/>
  <c r="AW97" i="61"/>
  <c r="AW99" i="61"/>
  <c r="AW88" i="61"/>
  <c r="AW92" i="61"/>
  <c r="AW93" i="61"/>
  <c r="AW98" i="61"/>
  <c r="AW84" i="61"/>
  <c r="AW109" i="61"/>
  <c r="AW102" i="61"/>
  <c r="AW70" i="61"/>
  <c r="AW91" i="61"/>
  <c r="AW103" i="61"/>
  <c r="AW9" i="61"/>
  <c r="AW64" i="61"/>
  <c r="AW65" i="61"/>
  <c r="AW66" i="61"/>
  <c r="AX111" i="61"/>
  <c r="AQ43" i="30"/>
  <c r="AZ18" i="61"/>
  <c r="AZ19" i="61"/>
  <c r="AS51" i="62"/>
  <c r="AW43" i="64"/>
  <c r="BB63" i="63"/>
  <c r="AR49" i="64"/>
  <c r="AW29" i="64"/>
  <c r="AW30" i="64"/>
  <c r="AW17" i="64"/>
  <c r="AW14" i="64"/>
  <c r="AX25" i="64"/>
  <c r="AW7" i="30"/>
  <c r="AV10" i="30"/>
  <c r="BB10" i="64"/>
  <c r="BC7" i="64"/>
  <c r="BC10" i="64"/>
  <c r="AW101" i="63"/>
  <c r="AW100" i="63"/>
  <c r="AW108" i="63"/>
  <c r="AW91" i="63"/>
  <c r="AW98" i="63"/>
  <c r="AW96" i="63"/>
  <c r="AW103" i="63"/>
  <c r="AW86" i="63"/>
  <c r="AW85" i="63"/>
  <c r="AW93" i="63"/>
  <c r="AW70" i="63"/>
  <c r="AW76" i="63"/>
  <c r="AW97" i="63"/>
  <c r="AW77" i="63"/>
  <c r="AW84" i="63"/>
  <c r="AW73" i="63"/>
  <c r="AW72" i="63"/>
  <c r="AW106" i="63"/>
  <c r="AW74" i="63"/>
  <c r="AW71" i="63"/>
  <c r="AW104" i="63"/>
  <c r="AW79" i="63"/>
  <c r="AW83" i="63"/>
  <c r="AW90" i="63"/>
  <c r="AW89" i="63"/>
  <c r="AW107" i="63"/>
  <c r="AW88" i="63"/>
  <c r="AW80" i="63"/>
  <c r="AW87" i="63"/>
  <c r="AW92" i="63"/>
  <c r="AW81" i="63"/>
  <c r="AW95" i="63"/>
  <c r="AW75" i="63"/>
  <c r="AW102" i="63"/>
  <c r="AW94" i="63"/>
  <c r="AW105" i="63"/>
  <c r="AW99" i="63"/>
  <c r="AX5" i="63"/>
  <c r="AW78" i="63"/>
  <c r="AW82" i="63"/>
  <c r="AW109" i="63"/>
  <c r="AW9" i="63"/>
  <c r="AW64" i="63"/>
  <c r="AW65" i="63"/>
  <c r="AW66" i="63"/>
  <c r="AX111" i="63"/>
  <c r="AY34" i="26"/>
  <c r="AY33" i="26"/>
  <c r="AY36" i="26"/>
  <c r="AY37" i="26"/>
  <c r="AY35" i="26"/>
  <c r="AY27" i="26"/>
  <c r="AY28" i="26"/>
  <c r="AY26" i="26"/>
  <c r="AY30" i="26"/>
  <c r="AY13" i="26"/>
  <c r="AY29" i="26"/>
  <c r="AZ25" i="30"/>
  <c r="AR49" i="62"/>
  <c r="AS51" i="64"/>
  <c r="BC5" i="2"/>
  <c r="AY72" i="30"/>
  <c r="AZ67" i="30"/>
  <c r="AV18" i="26"/>
  <c r="AV19" i="26"/>
  <c r="BC19" i="63"/>
  <c r="BC18" i="63"/>
  <c r="AX64" i="61"/>
  <c r="AX65" i="61"/>
  <c r="AX66" i="61"/>
  <c r="AY112" i="61"/>
  <c r="AV28" i="30"/>
  <c r="AU29" i="30"/>
  <c r="AU30" i="30"/>
  <c r="AU17" i="30"/>
  <c r="AU14" i="30"/>
  <c r="BD27" i="61"/>
  <c r="BD29" i="61"/>
  <c r="BD26" i="61"/>
  <c r="BD30" i="61"/>
  <c r="BD28" i="61"/>
  <c r="BD36" i="61"/>
  <c r="BD33" i="61"/>
  <c r="BD37" i="61"/>
  <c r="BD34" i="61"/>
  <c r="BD35" i="61"/>
  <c r="AY81" i="26"/>
  <c r="AY101" i="26"/>
  <c r="AY108" i="26"/>
  <c r="AY82" i="26"/>
  <c r="AY87" i="26"/>
  <c r="AY109" i="26"/>
  <c r="AY93" i="26"/>
  <c r="AY84" i="26"/>
  <c r="AY79" i="26"/>
  <c r="AY71" i="26"/>
  <c r="AY73" i="26"/>
  <c r="AY106" i="26"/>
  <c r="AY97" i="26"/>
  <c r="AY74" i="26"/>
  <c r="AY89" i="26"/>
  <c r="AY91" i="26"/>
  <c r="AY100" i="26"/>
  <c r="AY80" i="26"/>
  <c r="AY99" i="26"/>
  <c r="AZ5" i="26"/>
  <c r="AY76" i="26"/>
  <c r="AY77" i="26"/>
  <c r="AY98" i="26"/>
  <c r="AY94" i="26"/>
  <c r="AY78" i="26"/>
  <c r="AY83" i="26"/>
  <c r="AY107" i="26"/>
  <c r="AY102" i="26"/>
  <c r="AY90" i="26"/>
  <c r="AY110" i="26"/>
  <c r="AY103" i="26"/>
  <c r="AY104" i="26"/>
  <c r="AY70" i="26"/>
  <c r="AY72" i="26"/>
  <c r="AY88" i="26"/>
  <c r="AY96" i="26"/>
  <c r="AY92" i="26"/>
  <c r="AY105" i="26"/>
  <c r="AY95" i="26"/>
  <c r="AY75" i="26"/>
  <c r="AY86" i="26"/>
  <c r="AY111" i="26"/>
  <c r="AY85" i="26"/>
  <c r="AX26" i="62"/>
  <c r="AW29" i="62"/>
  <c r="AW30" i="62"/>
  <c r="AW17" i="62"/>
  <c r="AW14" i="62"/>
  <c r="AU58" i="62"/>
  <c r="AT63" i="62"/>
  <c r="AT64" i="62"/>
  <c r="AT38" i="62"/>
  <c r="AZ72" i="64"/>
  <c r="AZ73" i="64"/>
  <c r="AZ39" i="64"/>
  <c r="BA67" i="64"/>
  <c r="AZ39" i="26"/>
  <c r="AZ43" i="26"/>
  <c r="AZ25" i="26"/>
  <c r="AZ41" i="26"/>
  <c r="AZ32" i="26"/>
  <c r="BA7" i="26"/>
  <c r="AQ63" i="30"/>
  <c r="AQ64" i="30"/>
  <c r="AQ38" i="30"/>
  <c r="AR58" i="30"/>
  <c r="AY43" i="62"/>
  <c r="BE54" i="63"/>
  <c r="BE55" i="63"/>
  <c r="BE56" i="63"/>
  <c r="BE53" i="63"/>
  <c r="BE48" i="63"/>
  <c r="BE57" i="63"/>
  <c r="BE52" i="63"/>
  <c r="BE47" i="63"/>
  <c r="BE49" i="63"/>
  <c r="BE58" i="63"/>
  <c r="BE14" i="63"/>
  <c r="BE50" i="63"/>
  <c r="BE51" i="63"/>
  <c r="BE15" i="63"/>
  <c r="BE17" i="63"/>
  <c r="BD13" i="61"/>
  <c r="AV63" i="26"/>
  <c r="AV64" i="26"/>
  <c r="AV65" i="26"/>
  <c r="AV66" i="26"/>
  <c r="AW110" i="26"/>
  <c r="AW69" i="26"/>
  <c r="AV9" i="26"/>
  <c r="AY48" i="26"/>
  <c r="AY54" i="26"/>
  <c r="AY52" i="26"/>
  <c r="AY50" i="26"/>
  <c r="AY57" i="26"/>
  <c r="AY53" i="26"/>
  <c r="AY49" i="26"/>
  <c r="AY56" i="26"/>
  <c r="AY58" i="26"/>
  <c r="AY47" i="26"/>
  <c r="AY14" i="26"/>
  <c r="AY55" i="26"/>
  <c r="AY51" i="26"/>
  <c r="BC15" i="61"/>
  <c r="BC17" i="61"/>
  <c r="AX15" i="26"/>
  <c r="AX17" i="26"/>
  <c r="BF15" i="63"/>
  <c r="BF17" i="63"/>
  <c r="AY26" i="62"/>
  <c r="AX29" i="62"/>
  <c r="AX30" i="62"/>
  <c r="AX17" i="62"/>
  <c r="AX14" i="62"/>
  <c r="BC63" i="63"/>
  <c r="BA25" i="30"/>
  <c r="AW69" i="63"/>
  <c r="AX7" i="30"/>
  <c r="AW10" i="30"/>
  <c r="AS49" i="64"/>
  <c r="AZ63" i="61"/>
  <c r="BE29" i="61"/>
  <c r="BE26" i="61"/>
  <c r="BE28" i="61"/>
  <c r="BE27" i="61"/>
  <c r="BE30" i="61"/>
  <c r="BA19" i="61"/>
  <c r="BA18" i="61"/>
  <c r="AZ34" i="26"/>
  <c r="AZ37" i="26"/>
  <c r="AZ36" i="26"/>
  <c r="AZ33" i="26"/>
  <c r="AZ35" i="26"/>
  <c r="BB67" i="64"/>
  <c r="BA72" i="64"/>
  <c r="BA73" i="64"/>
  <c r="BA39" i="64"/>
  <c r="AR63" i="30"/>
  <c r="AR64" i="30"/>
  <c r="AR38" i="30"/>
  <c r="AS58" i="30"/>
  <c r="AV58" i="62"/>
  <c r="AU63" i="62"/>
  <c r="AU64" i="62"/>
  <c r="AU38" i="62"/>
  <c r="AY67" i="62"/>
  <c r="AX72" i="62"/>
  <c r="AX73" i="62"/>
  <c r="AX39" i="62"/>
  <c r="AX5" i="30"/>
  <c r="AW73" i="30"/>
  <c r="AW39" i="30"/>
  <c r="AZ26" i="26"/>
  <c r="AZ30" i="26"/>
  <c r="AZ13" i="26"/>
  <c r="AZ27" i="26"/>
  <c r="AZ29" i="26"/>
  <c r="AZ28" i="26"/>
  <c r="AZ72" i="30"/>
  <c r="BA67" i="30"/>
  <c r="BD5" i="2"/>
  <c r="AT51" i="62"/>
  <c r="AR43" i="30"/>
  <c r="AW69" i="61"/>
  <c r="AX103" i="61"/>
  <c r="AX106" i="61"/>
  <c r="AX74" i="61"/>
  <c r="AX85" i="61"/>
  <c r="AX84" i="61"/>
  <c r="AX98" i="61"/>
  <c r="AX92" i="61"/>
  <c r="AX81" i="61"/>
  <c r="AX83" i="61"/>
  <c r="AX108" i="61"/>
  <c r="AX76" i="61"/>
  <c r="AX94" i="61"/>
  <c r="AX78" i="61"/>
  <c r="AX96" i="61"/>
  <c r="AX86" i="61"/>
  <c r="AX95" i="61"/>
  <c r="AX91" i="61"/>
  <c r="AX90" i="61"/>
  <c r="AX110" i="61"/>
  <c r="AX82" i="61"/>
  <c r="AX79" i="61"/>
  <c r="AX99" i="61"/>
  <c r="AX101" i="61"/>
  <c r="AX97" i="61"/>
  <c r="AX100" i="61"/>
  <c r="AX93" i="61"/>
  <c r="AX107" i="61"/>
  <c r="AX71" i="61"/>
  <c r="AY5" i="61"/>
  <c r="AX77" i="61"/>
  <c r="AX89" i="61"/>
  <c r="AX80" i="61"/>
  <c r="AX109" i="61"/>
  <c r="AX102" i="61"/>
  <c r="AX70" i="61"/>
  <c r="AX87" i="61"/>
  <c r="AX73" i="61"/>
  <c r="AX88" i="61"/>
  <c r="AX75" i="61"/>
  <c r="AX105" i="61"/>
  <c r="AX72" i="61"/>
  <c r="AX104" i="61"/>
  <c r="AX9" i="61"/>
  <c r="BF32" i="61"/>
  <c r="BF41" i="61"/>
  <c r="BF39" i="61"/>
  <c r="BF25" i="61"/>
  <c r="AW18" i="26"/>
  <c r="AW19" i="26"/>
  <c r="BB18" i="61"/>
  <c r="BB19" i="61"/>
  <c r="AZ43" i="62"/>
  <c r="BA39" i="26"/>
  <c r="BA32" i="26"/>
  <c r="BA25" i="26"/>
  <c r="BA41" i="26"/>
  <c r="BB7" i="26"/>
  <c r="AZ73" i="26"/>
  <c r="AZ105" i="26"/>
  <c r="AZ96" i="26"/>
  <c r="AZ78" i="26"/>
  <c r="AZ88" i="26"/>
  <c r="AZ91" i="26"/>
  <c r="AZ87" i="26"/>
  <c r="AZ80" i="26"/>
  <c r="AZ90" i="26"/>
  <c r="AZ71" i="26"/>
  <c r="AZ84" i="26"/>
  <c r="AZ112" i="26"/>
  <c r="AZ81" i="26"/>
  <c r="AZ92" i="26"/>
  <c r="AZ70" i="26"/>
  <c r="AZ94" i="26"/>
  <c r="AZ102" i="26"/>
  <c r="AZ83" i="26"/>
  <c r="AZ111" i="26"/>
  <c r="AZ100" i="26"/>
  <c r="AZ93" i="26"/>
  <c r="AZ109" i="26"/>
  <c r="AZ110" i="26"/>
  <c r="AZ86" i="26"/>
  <c r="AZ101" i="26"/>
  <c r="AZ74" i="26"/>
  <c r="AZ103" i="26"/>
  <c r="AZ108" i="26"/>
  <c r="AZ89" i="26"/>
  <c r="AZ72" i="26"/>
  <c r="AZ79" i="26"/>
  <c r="AZ98" i="26"/>
  <c r="AZ76" i="26"/>
  <c r="AZ77" i="26"/>
  <c r="AZ85" i="26"/>
  <c r="AZ106" i="26"/>
  <c r="BA5" i="26"/>
  <c r="AZ99" i="26"/>
  <c r="AZ107" i="26"/>
  <c r="AZ95" i="26"/>
  <c r="AZ75" i="26"/>
  <c r="AZ82" i="26"/>
  <c r="AZ97" i="26"/>
  <c r="AZ104" i="26"/>
  <c r="AW28" i="30"/>
  <c r="AV29" i="30"/>
  <c r="AV30" i="30"/>
  <c r="AV17" i="30"/>
  <c r="AV14" i="30"/>
  <c r="AT51" i="64"/>
  <c r="AS49" i="62"/>
  <c r="AX106" i="63"/>
  <c r="AX91" i="63"/>
  <c r="AX87" i="63"/>
  <c r="AX108" i="63"/>
  <c r="AX80" i="63"/>
  <c r="AX75" i="63"/>
  <c r="AX94" i="63"/>
  <c r="AX97" i="63"/>
  <c r="AX102" i="63"/>
  <c r="AX84" i="63"/>
  <c r="AX79" i="63"/>
  <c r="AX104" i="63"/>
  <c r="AX77" i="63"/>
  <c r="AX109" i="63"/>
  <c r="AX92" i="63"/>
  <c r="AX71" i="63"/>
  <c r="AX110" i="63"/>
  <c r="AX86" i="63"/>
  <c r="AX76" i="63"/>
  <c r="AX73" i="63"/>
  <c r="AX85" i="63"/>
  <c r="AX81" i="63"/>
  <c r="AX90" i="63"/>
  <c r="AX107" i="63"/>
  <c r="AX96" i="63"/>
  <c r="AX101" i="63"/>
  <c r="AX98" i="63"/>
  <c r="AX89" i="63"/>
  <c r="AX99" i="63"/>
  <c r="AX100" i="63"/>
  <c r="AX70" i="63"/>
  <c r="AY5" i="63"/>
  <c r="AX82" i="63"/>
  <c r="AX72" i="63"/>
  <c r="AX103" i="63"/>
  <c r="AX93" i="63"/>
  <c r="AX88" i="63"/>
  <c r="AX95" i="63"/>
  <c r="AX83" i="63"/>
  <c r="AX74" i="63"/>
  <c r="AX105" i="63"/>
  <c r="AX78" i="63"/>
  <c r="AX9" i="63"/>
  <c r="AX64" i="63"/>
  <c r="AX65" i="63"/>
  <c r="AX66" i="63"/>
  <c r="AY112" i="63"/>
  <c r="AX29" i="64"/>
  <c r="AX30" i="64"/>
  <c r="AX17" i="64"/>
  <c r="AX14" i="64"/>
  <c r="AY25" i="64"/>
  <c r="AX43" i="64"/>
  <c r="BE34" i="61"/>
  <c r="BE35" i="61"/>
  <c r="BE33" i="61"/>
  <c r="BE37" i="61"/>
  <c r="BE36" i="61"/>
  <c r="AV49" i="30"/>
  <c r="BB63" i="64"/>
  <c r="BB64" i="64"/>
  <c r="BB38" i="64"/>
  <c r="BC58" i="64"/>
  <c r="BC63" i="64"/>
  <c r="BC64" i="64"/>
  <c r="BC38" i="64"/>
  <c r="BD18" i="63"/>
  <c r="BD19" i="63"/>
  <c r="BE13" i="61"/>
  <c r="AW63" i="26"/>
  <c r="AW64" i="26"/>
  <c r="AW65" i="26"/>
  <c r="AW66" i="26"/>
  <c r="AX111" i="26"/>
  <c r="AX69" i="26"/>
  <c r="AW9" i="26"/>
  <c r="AY15" i="26"/>
  <c r="AY17" i="26"/>
  <c r="BD63" i="63"/>
  <c r="AZ52" i="26"/>
  <c r="AZ49" i="26"/>
  <c r="AZ47" i="26"/>
  <c r="AZ57" i="26"/>
  <c r="AZ51" i="26"/>
  <c r="AZ48" i="26"/>
  <c r="AZ14" i="26"/>
  <c r="AZ58" i="26"/>
  <c r="AZ53" i="26"/>
  <c r="AZ54" i="26"/>
  <c r="AZ50" i="26"/>
  <c r="AZ55" i="26"/>
  <c r="AZ56" i="26"/>
  <c r="AY91" i="63"/>
  <c r="AY80" i="63"/>
  <c r="AZ5" i="63"/>
  <c r="AY86" i="63"/>
  <c r="AY104" i="63"/>
  <c r="AY109" i="63"/>
  <c r="AY70" i="63"/>
  <c r="AY76" i="63"/>
  <c r="AY77" i="63"/>
  <c r="AY110" i="63"/>
  <c r="AY90" i="63"/>
  <c r="AY82" i="63"/>
  <c r="AY87" i="63"/>
  <c r="AY107" i="63"/>
  <c r="AY79" i="63"/>
  <c r="AY81" i="63"/>
  <c r="AY74" i="63"/>
  <c r="AY99" i="63"/>
  <c r="AY102" i="63"/>
  <c r="AY106" i="63"/>
  <c r="AY94" i="63"/>
  <c r="AY101" i="63"/>
  <c r="AY105" i="63"/>
  <c r="AY72" i="63"/>
  <c r="AY100" i="63"/>
  <c r="AY98" i="63"/>
  <c r="AY85" i="63"/>
  <c r="AY97" i="63"/>
  <c r="AY71" i="63"/>
  <c r="AY96" i="63"/>
  <c r="AY88" i="63"/>
  <c r="AY78" i="63"/>
  <c r="AY103" i="63"/>
  <c r="AY83" i="63"/>
  <c r="AY95" i="63"/>
  <c r="AY108" i="63"/>
  <c r="AY89" i="63"/>
  <c r="AY73" i="63"/>
  <c r="AY93" i="63"/>
  <c r="AY92" i="63"/>
  <c r="AY84" i="63"/>
  <c r="AY111" i="63"/>
  <c r="AY75" i="63"/>
  <c r="AY9" i="63"/>
  <c r="AY64" i="63"/>
  <c r="AY65" i="63"/>
  <c r="AY66" i="63"/>
  <c r="AZ113" i="63"/>
  <c r="AX69" i="63"/>
  <c r="AT49" i="62"/>
  <c r="AY105" i="61"/>
  <c r="AY86" i="61"/>
  <c r="AY79" i="61"/>
  <c r="AY109" i="61"/>
  <c r="AY78" i="61"/>
  <c r="AY73" i="61"/>
  <c r="AY75" i="61"/>
  <c r="AY90" i="61"/>
  <c r="AY92" i="61"/>
  <c r="AY101" i="61"/>
  <c r="AY72" i="61"/>
  <c r="AY87" i="61"/>
  <c r="AY91" i="61"/>
  <c r="AY110" i="61"/>
  <c r="AY99" i="61"/>
  <c r="AY108" i="61"/>
  <c r="AY80" i="61"/>
  <c r="AY102" i="61"/>
  <c r="AY93" i="61"/>
  <c r="AY84" i="61"/>
  <c r="AY107" i="61"/>
  <c r="AY106" i="61"/>
  <c r="AY95" i="61"/>
  <c r="AY83" i="61"/>
  <c r="AY111" i="61"/>
  <c r="AY82" i="61"/>
  <c r="AY88" i="61"/>
  <c r="AY98" i="61"/>
  <c r="AY76" i="61"/>
  <c r="AY89" i="61"/>
  <c r="AY74" i="61"/>
  <c r="AY81" i="61"/>
  <c r="AY100" i="61"/>
  <c r="AY85" i="61"/>
  <c r="AY97" i="61"/>
  <c r="AY94" i="61"/>
  <c r="AZ5" i="61"/>
  <c r="AY103" i="61"/>
  <c r="AY96" i="61"/>
  <c r="AY71" i="61"/>
  <c r="AY104" i="61"/>
  <c r="AY70" i="61"/>
  <c r="AY77" i="61"/>
  <c r="AY9" i="61"/>
  <c r="AT58" i="30"/>
  <c r="AS63" i="30"/>
  <c r="AS64" i="30"/>
  <c r="AS38" i="30"/>
  <c r="BC67" i="64"/>
  <c r="BC72" i="64"/>
  <c r="BC73" i="64"/>
  <c r="BC39" i="64"/>
  <c r="BB72" i="64"/>
  <c r="BB73" i="64"/>
  <c r="BB39" i="64"/>
  <c r="AT49" i="64"/>
  <c r="BB25" i="30"/>
  <c r="BC18" i="61"/>
  <c r="BC19" i="61"/>
  <c r="AY29" i="64"/>
  <c r="AY30" i="64"/>
  <c r="AY17" i="64"/>
  <c r="AY14" i="64"/>
  <c r="AZ25" i="64"/>
  <c r="AX28" i="30"/>
  <c r="AW29" i="30"/>
  <c r="AW30" i="30"/>
  <c r="AW17" i="30"/>
  <c r="AW14" i="30"/>
  <c r="BA81" i="26"/>
  <c r="BA86" i="26"/>
  <c r="BA107" i="26"/>
  <c r="BA78" i="26"/>
  <c r="BA103" i="26"/>
  <c r="BA98" i="26"/>
  <c r="BA92" i="26"/>
  <c r="BA108" i="26"/>
  <c r="BA76" i="26"/>
  <c r="BA93" i="26"/>
  <c r="BA112" i="26"/>
  <c r="BA73" i="26"/>
  <c r="BA85" i="26"/>
  <c r="BA94" i="26"/>
  <c r="BA70" i="26"/>
  <c r="BA96" i="26"/>
  <c r="BA104" i="26"/>
  <c r="BA83" i="26"/>
  <c r="BA72" i="26"/>
  <c r="BA106" i="26"/>
  <c r="BA99" i="26"/>
  <c r="BA111" i="26"/>
  <c r="BA77" i="26"/>
  <c r="BA88" i="26"/>
  <c r="BB5" i="26"/>
  <c r="BA74" i="26"/>
  <c r="BA91" i="26"/>
  <c r="BA110" i="26"/>
  <c r="BA105" i="26"/>
  <c r="BA80" i="26"/>
  <c r="BA79" i="26"/>
  <c r="BA84" i="26"/>
  <c r="BA109" i="26"/>
  <c r="BA113" i="26"/>
  <c r="BA90" i="26"/>
  <c r="BA75" i="26"/>
  <c r="BA97" i="26"/>
  <c r="BA89" i="26"/>
  <c r="BA100" i="26"/>
  <c r="BA82" i="26"/>
  <c r="BA71" i="26"/>
  <c r="BA102" i="26"/>
  <c r="BA87" i="26"/>
  <c r="BA95" i="26"/>
  <c r="BA101" i="26"/>
  <c r="BA33" i="26"/>
  <c r="BA36" i="26"/>
  <c r="BA35" i="26"/>
  <c r="BA37" i="26"/>
  <c r="BA34" i="26"/>
  <c r="BB63" i="61"/>
  <c r="BF35" i="61"/>
  <c r="BF37" i="61"/>
  <c r="BF34" i="61"/>
  <c r="BF36" i="61"/>
  <c r="BF33" i="61"/>
  <c r="AU51" i="62"/>
  <c r="AW49" i="30"/>
  <c r="AU51" i="64"/>
  <c r="BB39" i="26"/>
  <c r="BB43" i="26"/>
  <c r="BB25" i="26"/>
  <c r="BB41" i="26"/>
  <c r="BB32" i="26"/>
  <c r="BC7" i="26"/>
  <c r="BA43" i="26"/>
  <c r="BF29" i="61"/>
  <c r="BF27" i="61"/>
  <c r="BF30" i="61"/>
  <c r="BF26" i="61"/>
  <c r="BF28" i="61"/>
  <c r="AX69" i="61"/>
  <c r="BB67" i="30"/>
  <c r="BA72" i="30"/>
  <c r="AY5" i="30"/>
  <c r="AX73" i="30"/>
  <c r="AX39" i="30"/>
  <c r="AZ67" i="62"/>
  <c r="AY72" i="62"/>
  <c r="AY73" i="62"/>
  <c r="AY39" i="62"/>
  <c r="AX10" i="30"/>
  <c r="AY7" i="30"/>
  <c r="AX18" i="26"/>
  <c r="AX19" i="26"/>
  <c r="BD53" i="61"/>
  <c r="BD54" i="61"/>
  <c r="BD47" i="61"/>
  <c r="BD50" i="61"/>
  <c r="BD48" i="61"/>
  <c r="BD52" i="61"/>
  <c r="BD57" i="61"/>
  <c r="BD14" i="61"/>
  <c r="BD55" i="61"/>
  <c r="BD58" i="61"/>
  <c r="BD56" i="61"/>
  <c r="BD49" i="61"/>
  <c r="BD51" i="61"/>
  <c r="BA43" i="62"/>
  <c r="AY64" i="61"/>
  <c r="AY65" i="61"/>
  <c r="AY66" i="61"/>
  <c r="AZ113" i="61"/>
  <c r="BF43" i="61"/>
  <c r="AS43" i="30"/>
  <c r="AV63" i="62"/>
  <c r="AV64" i="62"/>
  <c r="AV38" i="62"/>
  <c r="AW58" i="62"/>
  <c r="BA63" i="61"/>
  <c r="AZ26" i="62"/>
  <c r="AY29" i="62"/>
  <c r="AY30" i="62"/>
  <c r="AY17" i="62"/>
  <c r="AY14" i="62"/>
  <c r="BE18" i="63"/>
  <c r="BE19" i="63"/>
  <c r="AY43" i="64"/>
  <c r="BA26" i="26"/>
  <c r="BA28" i="26"/>
  <c r="BA27" i="26"/>
  <c r="BA30" i="26"/>
  <c r="BA13" i="26"/>
  <c r="BA29" i="26"/>
  <c r="BF18" i="63"/>
  <c r="BF19" i="63"/>
  <c r="BE5" i="2"/>
  <c r="AZ64" i="61"/>
  <c r="AZ65" i="61"/>
  <c r="AZ66" i="61"/>
  <c r="BA114" i="61"/>
  <c r="BA53" i="26"/>
  <c r="BA56" i="26"/>
  <c r="BA54" i="26"/>
  <c r="BA55" i="26"/>
  <c r="BA50" i="26"/>
  <c r="BA57" i="26"/>
  <c r="BA49" i="26"/>
  <c r="BA51" i="26"/>
  <c r="BA52" i="26"/>
  <c r="BA48" i="26"/>
  <c r="BA47" i="26"/>
  <c r="BA58" i="26"/>
  <c r="BA14" i="26"/>
  <c r="AZ15" i="26"/>
  <c r="AZ17" i="26"/>
  <c r="BD15" i="61"/>
  <c r="BD17" i="61"/>
  <c r="BF63" i="63"/>
  <c r="AZ43" i="64"/>
  <c r="BA26" i="62"/>
  <c r="AZ29" i="62"/>
  <c r="AZ30" i="62"/>
  <c r="AZ17" i="62"/>
  <c r="AZ14" i="62"/>
  <c r="AT43" i="30"/>
  <c r="BB43" i="62"/>
  <c r="AX9" i="26"/>
  <c r="AX63" i="26"/>
  <c r="AX64" i="26"/>
  <c r="AX65" i="26"/>
  <c r="AX66" i="26"/>
  <c r="AY112" i="26"/>
  <c r="AY69" i="26"/>
  <c r="BB82" i="26"/>
  <c r="BB86" i="26"/>
  <c r="BB71" i="26"/>
  <c r="BB94" i="26"/>
  <c r="BB105" i="26"/>
  <c r="BB84" i="26"/>
  <c r="BB88" i="26"/>
  <c r="BB90" i="26"/>
  <c r="BB72" i="26"/>
  <c r="BB89" i="26"/>
  <c r="BB96" i="26"/>
  <c r="BB74" i="26"/>
  <c r="BB92" i="26"/>
  <c r="BB109" i="26"/>
  <c r="BB79" i="26"/>
  <c r="BB103" i="26"/>
  <c r="BB97" i="26"/>
  <c r="BB102" i="26"/>
  <c r="BB73" i="26"/>
  <c r="BC5" i="26"/>
  <c r="BB85" i="26"/>
  <c r="BB77" i="26"/>
  <c r="BB78" i="26"/>
  <c r="BB93" i="26"/>
  <c r="BB112" i="26"/>
  <c r="BB83" i="26"/>
  <c r="BB99" i="26"/>
  <c r="BB76" i="26"/>
  <c r="BB87" i="26"/>
  <c r="BB81" i="26"/>
  <c r="BB80" i="26"/>
  <c r="BB106" i="26"/>
  <c r="BB98" i="26"/>
  <c r="BB113" i="26"/>
  <c r="BB114" i="26"/>
  <c r="BB75" i="26"/>
  <c r="BB108" i="26"/>
  <c r="BB110" i="26"/>
  <c r="BB107" i="26"/>
  <c r="BB104" i="26"/>
  <c r="BB101" i="26"/>
  <c r="BB111" i="26"/>
  <c r="BB100" i="26"/>
  <c r="BB91" i="26"/>
  <c r="BB70" i="26"/>
  <c r="BB95" i="26"/>
  <c r="AY19" i="26"/>
  <c r="AY18" i="26"/>
  <c r="BE47" i="61"/>
  <c r="BE51" i="61"/>
  <c r="BE49" i="61"/>
  <c r="BE55" i="61"/>
  <c r="BE48" i="61"/>
  <c r="BE52" i="61"/>
  <c r="BE50" i="61"/>
  <c r="BE54" i="61"/>
  <c r="BE53" i="61"/>
  <c r="BE57" i="61"/>
  <c r="BE58" i="61"/>
  <c r="BE14" i="61"/>
  <c r="BE56" i="61"/>
  <c r="BE63" i="63"/>
  <c r="BA67" i="62"/>
  <c r="AZ72" i="62"/>
  <c r="AZ73" i="62"/>
  <c r="AZ39" i="62"/>
  <c r="BA64" i="61"/>
  <c r="BA65" i="61"/>
  <c r="BA66" i="61"/>
  <c r="BB115" i="61"/>
  <c r="AZ7" i="30"/>
  <c r="AY10" i="30"/>
  <c r="BB33" i="26"/>
  <c r="BB34" i="26"/>
  <c r="BB35" i="26"/>
  <c r="BB36" i="26"/>
  <c r="BB37" i="26"/>
  <c r="AY28" i="30"/>
  <c r="AX29" i="30"/>
  <c r="AX30" i="30"/>
  <c r="AX17" i="30"/>
  <c r="AX14" i="30"/>
  <c r="AY69" i="61"/>
  <c r="AZ5" i="30"/>
  <c r="AY73" i="30"/>
  <c r="AY39" i="30"/>
  <c r="BF13" i="61"/>
  <c r="BB28" i="26"/>
  <c r="BB30" i="26"/>
  <c r="BB26" i="26"/>
  <c r="BB27" i="26"/>
  <c r="BB29" i="26"/>
  <c r="BF5" i="2"/>
  <c r="AW63" i="62"/>
  <c r="AW64" i="62"/>
  <c r="AW38" i="62"/>
  <c r="AX58" i="62"/>
  <c r="BB72" i="30"/>
  <c r="BC67" i="30"/>
  <c r="BC72" i="30"/>
  <c r="AV51" i="64"/>
  <c r="AV51" i="62"/>
  <c r="BA25" i="64"/>
  <c r="AZ29" i="64"/>
  <c r="AZ30" i="64"/>
  <c r="AZ17" i="64"/>
  <c r="AZ14" i="64"/>
  <c r="AU49" i="64"/>
  <c r="AT63" i="30"/>
  <c r="AT64" i="30"/>
  <c r="AT38" i="30"/>
  <c r="AU58" i="30"/>
  <c r="AZ86" i="61"/>
  <c r="AZ87" i="61"/>
  <c r="AZ110" i="61"/>
  <c r="AZ81" i="61"/>
  <c r="AZ82" i="61"/>
  <c r="AZ112" i="61"/>
  <c r="AZ99" i="61"/>
  <c r="AZ89" i="61"/>
  <c r="AZ80" i="61"/>
  <c r="AZ93" i="61"/>
  <c r="AZ78" i="61"/>
  <c r="AZ104" i="61"/>
  <c r="AZ83" i="61"/>
  <c r="AZ88" i="61"/>
  <c r="AZ101" i="61"/>
  <c r="AZ79" i="61"/>
  <c r="AZ96" i="61"/>
  <c r="AZ97" i="61"/>
  <c r="AZ105" i="61"/>
  <c r="BA5" i="61"/>
  <c r="AZ85" i="61"/>
  <c r="AZ71" i="61"/>
  <c r="AZ84" i="61"/>
  <c r="AZ94" i="61"/>
  <c r="AZ92" i="61"/>
  <c r="AZ107" i="61"/>
  <c r="AZ75" i="61"/>
  <c r="AZ111" i="61"/>
  <c r="AZ102" i="61"/>
  <c r="AZ91" i="61"/>
  <c r="AZ106" i="61"/>
  <c r="AZ77" i="61"/>
  <c r="AZ73" i="61"/>
  <c r="AZ98" i="61"/>
  <c r="AZ109" i="61"/>
  <c r="AZ90" i="61"/>
  <c r="AZ100" i="61"/>
  <c r="AZ70" i="61"/>
  <c r="AZ108" i="61"/>
  <c r="AZ103" i="61"/>
  <c r="AZ74" i="61"/>
  <c r="AZ95" i="61"/>
  <c r="AZ76" i="61"/>
  <c r="AZ72" i="61"/>
  <c r="AZ9" i="61"/>
  <c r="BC25" i="26"/>
  <c r="BD7" i="26"/>
  <c r="BC39" i="26"/>
  <c r="BC41" i="26"/>
  <c r="BC32" i="26"/>
  <c r="AX49" i="30"/>
  <c r="BC63" i="61"/>
  <c r="BC25" i="30"/>
  <c r="AU49" i="62"/>
  <c r="AY69" i="63"/>
  <c r="AZ89" i="63"/>
  <c r="AZ86" i="63"/>
  <c r="AZ104" i="63"/>
  <c r="AZ92" i="63"/>
  <c r="AZ91" i="63"/>
  <c r="AZ111" i="63"/>
  <c r="BA5" i="63"/>
  <c r="AZ87" i="63"/>
  <c r="AZ107" i="63"/>
  <c r="AZ100" i="63"/>
  <c r="AZ79" i="63"/>
  <c r="AZ85" i="63"/>
  <c r="AZ84" i="63"/>
  <c r="AZ102" i="63"/>
  <c r="AZ70" i="63"/>
  <c r="AZ72" i="63"/>
  <c r="AZ99" i="63"/>
  <c r="AZ71" i="63"/>
  <c r="AZ105" i="63"/>
  <c r="AZ76" i="63"/>
  <c r="AZ110" i="63"/>
  <c r="AZ94" i="63"/>
  <c r="AZ75" i="63"/>
  <c r="AZ73" i="63"/>
  <c r="AZ88" i="63"/>
  <c r="AZ80" i="63"/>
  <c r="AZ97" i="63"/>
  <c r="AZ90" i="63"/>
  <c r="AZ96" i="63"/>
  <c r="AZ74" i="63"/>
  <c r="AZ82" i="63"/>
  <c r="AZ103" i="63"/>
  <c r="AZ108" i="63"/>
  <c r="AZ77" i="63"/>
  <c r="AZ101" i="63"/>
  <c r="AZ109" i="63"/>
  <c r="AZ93" i="63"/>
  <c r="AZ95" i="63"/>
  <c r="AZ106" i="63"/>
  <c r="AZ98" i="63"/>
  <c r="AZ112" i="63"/>
  <c r="AZ81" i="63"/>
  <c r="AZ78" i="63"/>
  <c r="AZ83" i="63"/>
  <c r="AZ9" i="63"/>
  <c r="AZ64" i="63"/>
  <c r="AZ65" i="63"/>
  <c r="AZ66" i="63"/>
  <c r="BA114" i="63"/>
  <c r="BA15" i="26"/>
  <c r="BA17" i="26"/>
  <c r="BE15" i="61"/>
  <c r="BE17" i="61"/>
  <c r="AV49" i="64"/>
  <c r="AW51" i="62"/>
  <c r="BG5" i="2"/>
  <c r="BB13" i="26"/>
  <c r="AY63" i="26"/>
  <c r="AY64" i="26"/>
  <c r="AY65" i="26"/>
  <c r="AY66" i="26"/>
  <c r="AZ113" i="26"/>
  <c r="AZ69" i="26"/>
  <c r="AY9" i="26"/>
  <c r="BA43" i="64"/>
  <c r="BC43" i="26"/>
  <c r="BA106" i="61"/>
  <c r="BA99" i="61"/>
  <c r="BA88" i="61"/>
  <c r="BA86" i="61"/>
  <c r="BA73" i="61"/>
  <c r="BA93" i="61"/>
  <c r="BA74" i="61"/>
  <c r="BA112" i="61"/>
  <c r="BA72" i="61"/>
  <c r="BA100" i="61"/>
  <c r="BA96" i="61"/>
  <c r="BA102" i="61"/>
  <c r="BA84" i="61"/>
  <c r="BA108" i="61"/>
  <c r="BA76" i="61"/>
  <c r="BA104" i="61"/>
  <c r="BA111" i="61"/>
  <c r="BA77" i="61"/>
  <c r="BA71" i="61"/>
  <c r="BA83" i="61"/>
  <c r="BA95" i="61"/>
  <c r="BA105" i="61"/>
  <c r="BA109" i="61"/>
  <c r="BA87" i="61"/>
  <c r="BB5" i="61"/>
  <c r="BA103" i="61"/>
  <c r="BA98" i="61"/>
  <c r="BA85" i="61"/>
  <c r="BA97" i="61"/>
  <c r="BA80" i="61"/>
  <c r="BA82" i="61"/>
  <c r="BA110" i="61"/>
  <c r="BA101" i="61"/>
  <c r="BA70" i="61"/>
  <c r="BA91" i="61"/>
  <c r="BA78" i="61"/>
  <c r="BA92" i="61"/>
  <c r="BA113" i="61"/>
  <c r="BA75" i="61"/>
  <c r="BA90" i="61"/>
  <c r="BA89" i="61"/>
  <c r="BA81" i="61"/>
  <c r="BA79" i="61"/>
  <c r="BA94" i="61"/>
  <c r="BA107" i="61"/>
  <c r="BA9" i="61"/>
  <c r="AU63" i="30"/>
  <c r="AU64" i="30"/>
  <c r="AU38" i="30"/>
  <c r="AV58" i="30"/>
  <c r="AY49" i="30"/>
  <c r="BD32" i="26"/>
  <c r="BD25" i="26"/>
  <c r="BD41" i="26"/>
  <c r="BD39" i="26"/>
  <c r="BD43" i="26"/>
  <c r="BE7" i="26"/>
  <c r="BA29" i="64"/>
  <c r="BA30" i="64"/>
  <c r="BA17" i="64"/>
  <c r="BA14" i="64"/>
  <c r="BB25" i="64"/>
  <c r="AW51" i="64"/>
  <c r="AX63" i="62"/>
  <c r="AX64" i="62"/>
  <c r="AX38" i="62"/>
  <c r="AY58" i="62"/>
  <c r="BF50" i="61"/>
  <c r="BF47" i="61"/>
  <c r="BF48" i="61"/>
  <c r="BF52" i="61"/>
  <c r="BF53" i="61"/>
  <c r="BF57" i="61"/>
  <c r="BF54" i="61"/>
  <c r="BF49" i="61"/>
  <c r="BF51" i="61"/>
  <c r="BF58" i="61"/>
  <c r="BF55" i="61"/>
  <c r="BF14" i="61"/>
  <c r="BF15" i="61"/>
  <c r="BF56" i="61"/>
  <c r="AZ28" i="30"/>
  <c r="AY29" i="30"/>
  <c r="AY30" i="30"/>
  <c r="AY17" i="30"/>
  <c r="AY14" i="30"/>
  <c r="BB67" i="62"/>
  <c r="BA72" i="62"/>
  <c r="BA73" i="62"/>
  <c r="BA39" i="62"/>
  <c r="BC43" i="62"/>
  <c r="BB26" i="62"/>
  <c r="BA29" i="62"/>
  <c r="BA30" i="62"/>
  <c r="BA17" i="62"/>
  <c r="BA14" i="62"/>
  <c r="AZ18" i="26"/>
  <c r="AZ19" i="26"/>
  <c r="AZ69" i="63"/>
  <c r="BA105" i="63"/>
  <c r="BA86" i="63"/>
  <c r="BA102" i="63"/>
  <c r="BA87" i="63"/>
  <c r="BA88" i="63"/>
  <c r="BA112" i="63"/>
  <c r="BA82" i="63"/>
  <c r="BA96" i="63"/>
  <c r="BA77" i="63"/>
  <c r="BA98" i="63"/>
  <c r="BA99" i="63"/>
  <c r="BA90" i="63"/>
  <c r="BA91" i="63"/>
  <c r="BA104" i="63"/>
  <c r="BA85" i="63"/>
  <c r="BA89" i="63"/>
  <c r="BA113" i="63"/>
  <c r="BA94" i="63"/>
  <c r="BA81" i="63"/>
  <c r="BA71" i="63"/>
  <c r="BA93" i="63"/>
  <c r="BA80" i="63"/>
  <c r="BA110" i="63"/>
  <c r="BA101" i="63"/>
  <c r="BA73" i="63"/>
  <c r="BA100" i="63"/>
  <c r="BA103" i="63"/>
  <c r="BA76" i="63"/>
  <c r="BA97" i="63"/>
  <c r="BA79" i="63"/>
  <c r="BA83" i="63"/>
  <c r="BA107" i="63"/>
  <c r="BA70" i="63"/>
  <c r="BA111" i="63"/>
  <c r="BA74" i="63"/>
  <c r="BA84" i="63"/>
  <c r="BB5" i="63"/>
  <c r="BA109" i="63"/>
  <c r="BA72" i="63"/>
  <c r="BA75" i="63"/>
  <c r="BA106" i="63"/>
  <c r="BA108" i="63"/>
  <c r="BA95" i="63"/>
  <c r="BA92" i="63"/>
  <c r="BA78" i="63"/>
  <c r="BA9" i="63"/>
  <c r="BA64" i="63"/>
  <c r="BA65" i="63"/>
  <c r="BA66" i="63"/>
  <c r="BB115" i="63"/>
  <c r="BC36" i="26"/>
  <c r="BC33" i="26"/>
  <c r="BC37" i="26"/>
  <c r="BC35" i="26"/>
  <c r="BC34" i="26"/>
  <c r="BC28" i="26"/>
  <c r="BC30" i="26"/>
  <c r="BC27" i="26"/>
  <c r="BC26" i="26"/>
  <c r="BC29" i="26"/>
  <c r="AZ69" i="61"/>
  <c r="BA7" i="30"/>
  <c r="AZ10" i="30"/>
  <c r="BC93" i="26"/>
  <c r="BC82" i="26"/>
  <c r="BC110" i="26"/>
  <c r="BC100" i="26"/>
  <c r="BC83" i="26"/>
  <c r="BC109" i="26"/>
  <c r="BC76" i="26"/>
  <c r="BC106" i="26"/>
  <c r="BD5" i="26"/>
  <c r="BC72" i="26"/>
  <c r="BC85" i="26"/>
  <c r="BC114" i="26"/>
  <c r="BC115" i="26"/>
  <c r="BC91" i="26"/>
  <c r="BC74" i="26"/>
  <c r="BC96" i="26"/>
  <c r="BC111" i="26"/>
  <c r="BC75" i="26"/>
  <c r="BC97" i="26"/>
  <c r="BC108" i="26"/>
  <c r="BC90" i="26"/>
  <c r="BC81" i="26"/>
  <c r="BC102" i="26"/>
  <c r="BC107" i="26"/>
  <c r="BC77" i="26"/>
  <c r="BC98" i="26"/>
  <c r="BC78" i="26"/>
  <c r="BC87" i="26"/>
  <c r="BC99" i="26"/>
  <c r="BC79" i="26"/>
  <c r="BC101" i="26"/>
  <c r="BC92" i="26"/>
  <c r="BC105" i="26"/>
  <c r="BC103" i="26"/>
  <c r="BC113" i="26"/>
  <c r="BC89" i="26"/>
  <c r="BC71" i="26"/>
  <c r="BC73" i="26"/>
  <c r="BC80" i="26"/>
  <c r="BC86" i="26"/>
  <c r="BC112" i="26"/>
  <c r="BC88" i="26"/>
  <c r="BC104" i="26"/>
  <c r="BC84" i="26"/>
  <c r="BC94" i="26"/>
  <c r="BC70" i="26"/>
  <c r="BC95" i="26"/>
  <c r="AU43" i="30"/>
  <c r="BD18" i="61"/>
  <c r="BD19" i="61"/>
  <c r="AV49" i="62"/>
  <c r="BA5" i="30"/>
  <c r="AZ73" i="30"/>
  <c r="AZ39" i="30"/>
  <c r="BD63" i="61"/>
  <c r="AZ9" i="26"/>
  <c r="AZ63" i="26"/>
  <c r="AZ64" i="26"/>
  <c r="AZ65" i="26"/>
  <c r="AZ66" i="26"/>
  <c r="BA114" i="26"/>
  <c r="BA69" i="26"/>
  <c r="AZ58" i="62"/>
  <c r="AY63" i="62"/>
  <c r="AY64" i="62"/>
  <c r="AY38" i="62"/>
  <c r="AX51" i="64"/>
  <c r="BB58" i="26"/>
  <c r="BB55" i="26"/>
  <c r="BB47" i="26"/>
  <c r="BB54" i="26"/>
  <c r="BB49" i="26"/>
  <c r="BB56" i="26"/>
  <c r="BB57" i="26"/>
  <c r="BB14" i="26"/>
  <c r="BB52" i="26"/>
  <c r="BB53" i="26"/>
  <c r="BB48" i="26"/>
  <c r="BB51" i="26"/>
  <c r="BB50" i="26"/>
  <c r="BA18" i="26"/>
  <c r="BA19" i="26"/>
  <c r="BB7" i="30"/>
  <c r="BA10" i="30"/>
  <c r="BB91" i="63"/>
  <c r="BC5" i="63"/>
  <c r="BB98" i="63"/>
  <c r="BB72" i="63"/>
  <c r="BB74" i="63"/>
  <c r="BB79" i="63"/>
  <c r="BB106" i="63"/>
  <c r="BB87" i="63"/>
  <c r="BB113" i="63"/>
  <c r="BB100" i="63"/>
  <c r="BB71" i="63"/>
  <c r="BB104" i="63"/>
  <c r="BB89" i="63"/>
  <c r="BB76" i="63"/>
  <c r="BB84" i="63"/>
  <c r="BB94" i="63"/>
  <c r="BB93" i="63"/>
  <c r="BB96" i="63"/>
  <c r="BB80" i="63"/>
  <c r="BB75" i="63"/>
  <c r="BB105" i="63"/>
  <c r="BB70" i="63"/>
  <c r="BB109" i="63"/>
  <c r="BB85" i="63"/>
  <c r="BB77" i="63"/>
  <c r="BB114" i="63"/>
  <c r="BB86" i="63"/>
  <c r="BB99" i="63"/>
  <c r="BB81" i="63"/>
  <c r="BB112" i="63"/>
  <c r="BB78" i="63"/>
  <c r="BB95" i="63"/>
  <c r="BB102" i="63"/>
  <c r="BB107" i="63"/>
  <c r="BB103" i="63"/>
  <c r="BB83" i="63"/>
  <c r="BB110" i="63"/>
  <c r="BB111" i="63"/>
  <c r="BB82" i="63"/>
  <c r="BB90" i="63"/>
  <c r="BB108" i="63"/>
  <c r="BB101" i="63"/>
  <c r="BB92" i="63"/>
  <c r="BB97" i="63"/>
  <c r="BB73" i="63"/>
  <c r="BB88" i="63"/>
  <c r="BB9" i="63"/>
  <c r="BB64" i="63"/>
  <c r="BB65" i="63"/>
  <c r="BB66" i="63"/>
  <c r="BC116" i="63"/>
  <c r="BA69" i="63"/>
  <c r="BD28" i="26"/>
  <c r="BD26" i="26"/>
  <c r="BD30" i="26"/>
  <c r="BD29" i="26"/>
  <c r="BD27" i="26"/>
  <c r="BB84" i="61"/>
  <c r="BB87" i="61"/>
  <c r="BB113" i="61"/>
  <c r="BB83" i="61"/>
  <c r="BB78" i="61"/>
  <c r="BB88" i="61"/>
  <c r="BB86" i="61"/>
  <c r="BB71" i="61"/>
  <c r="BC5" i="61"/>
  <c r="BB85" i="61"/>
  <c r="BB109" i="61"/>
  <c r="BB95" i="61"/>
  <c r="BB100" i="61"/>
  <c r="BB79" i="61"/>
  <c r="BB89" i="61"/>
  <c r="BB97" i="61"/>
  <c r="BB75" i="61"/>
  <c r="BB92" i="61"/>
  <c r="BB77" i="61"/>
  <c r="BB112" i="61"/>
  <c r="BB99" i="61"/>
  <c r="BB93" i="61"/>
  <c r="BB114" i="61"/>
  <c r="BB104" i="61"/>
  <c r="BB74" i="61"/>
  <c r="BB98" i="61"/>
  <c r="BB96" i="61"/>
  <c r="BB73" i="61"/>
  <c r="BB90" i="61"/>
  <c r="BB72" i="61"/>
  <c r="BB80" i="61"/>
  <c r="BB94" i="61"/>
  <c r="BB101" i="61"/>
  <c r="BB102" i="61"/>
  <c r="BB107" i="61"/>
  <c r="BB108" i="61"/>
  <c r="BB105" i="61"/>
  <c r="BB106" i="61"/>
  <c r="BB76" i="61"/>
  <c r="BB111" i="61"/>
  <c r="BB91" i="61"/>
  <c r="BB81" i="61"/>
  <c r="BB70" i="61"/>
  <c r="BB82" i="61"/>
  <c r="BB103" i="61"/>
  <c r="BB110" i="61"/>
  <c r="BB9" i="61"/>
  <c r="BB64" i="61"/>
  <c r="BB65" i="61"/>
  <c r="BB66" i="61"/>
  <c r="BC116" i="61"/>
  <c r="BE18" i="61"/>
  <c r="BE19" i="61"/>
  <c r="AV43" i="30"/>
  <c r="BC26" i="62"/>
  <c r="BC29" i="62"/>
  <c r="BC30" i="62"/>
  <c r="BC17" i="62"/>
  <c r="BC14" i="62"/>
  <c r="F13" i="62"/>
  <c r="BB29" i="62"/>
  <c r="BB30" i="62"/>
  <c r="BB17" i="62"/>
  <c r="BB14" i="62"/>
  <c r="BB5" i="30"/>
  <c r="BA73" i="30"/>
  <c r="BA39" i="30"/>
  <c r="AW49" i="62"/>
  <c r="BD100" i="26"/>
  <c r="BD80" i="26"/>
  <c r="BD105" i="26"/>
  <c r="BD81" i="26"/>
  <c r="BD107" i="26"/>
  <c r="BD74" i="26"/>
  <c r="BD97" i="26"/>
  <c r="BD79" i="26"/>
  <c r="BD113" i="26"/>
  <c r="BD78" i="26"/>
  <c r="BD111" i="26"/>
  <c r="BD75" i="26"/>
  <c r="BD116" i="26"/>
  <c r="BD72" i="26"/>
  <c r="BD110" i="26"/>
  <c r="BD73" i="26"/>
  <c r="BD102" i="26"/>
  <c r="BD96" i="26"/>
  <c r="BD88" i="26"/>
  <c r="BD91" i="26"/>
  <c r="BD99" i="26"/>
  <c r="BD109" i="26"/>
  <c r="BD114" i="26"/>
  <c r="BD83" i="26"/>
  <c r="BD101" i="26"/>
  <c r="BD76" i="26"/>
  <c r="BD92" i="26"/>
  <c r="BD77" i="26"/>
  <c r="BD93" i="26"/>
  <c r="BD98" i="26"/>
  <c r="BD115" i="26"/>
  <c r="BD71" i="26"/>
  <c r="BD104" i="26"/>
  <c r="BD112" i="26"/>
  <c r="BD70" i="26"/>
  <c r="BD86" i="26"/>
  <c r="BD103" i="26"/>
  <c r="BD89" i="26"/>
  <c r="BD94" i="26"/>
  <c r="BD95" i="26"/>
  <c r="BD108" i="26"/>
  <c r="BE5" i="26"/>
  <c r="BD90" i="26"/>
  <c r="BD85" i="26"/>
  <c r="BD84" i="26"/>
  <c r="BD82" i="26"/>
  <c r="BD106" i="26"/>
  <c r="BD87" i="26"/>
  <c r="BF7" i="26"/>
  <c r="BE32" i="26"/>
  <c r="BE25" i="26"/>
  <c r="BE41" i="26"/>
  <c r="BE39" i="26"/>
  <c r="BD33" i="26"/>
  <c r="BD37" i="26"/>
  <c r="BD34" i="26"/>
  <c r="BD35" i="26"/>
  <c r="BD36" i="26"/>
  <c r="AW58" i="30"/>
  <c r="AV63" i="30"/>
  <c r="AV64" i="30"/>
  <c r="AV38" i="30"/>
  <c r="BB43" i="64"/>
  <c r="AX51" i="62"/>
  <c r="BC13" i="26"/>
  <c r="BC67" i="62"/>
  <c r="BC72" i="62"/>
  <c r="BC73" i="62"/>
  <c r="BC39" i="62"/>
  <c r="BB72" i="62"/>
  <c r="BB73" i="62"/>
  <c r="BB39" i="62"/>
  <c r="BA28" i="30"/>
  <c r="AZ29" i="30"/>
  <c r="AZ30" i="30"/>
  <c r="AZ17" i="30"/>
  <c r="AZ14" i="30"/>
  <c r="BF17" i="61"/>
  <c r="BB29" i="64"/>
  <c r="BB30" i="64"/>
  <c r="BB17" i="64"/>
  <c r="BB14" i="64"/>
  <c r="BC25" i="64"/>
  <c r="BC29" i="64"/>
  <c r="BC30" i="64"/>
  <c r="BC17" i="64"/>
  <c r="BC14" i="64"/>
  <c r="F13" i="64"/>
  <c r="AZ49" i="30"/>
  <c r="BA69" i="61"/>
  <c r="BH5" i="2"/>
  <c r="AW49" i="64"/>
  <c r="BD13" i="26"/>
  <c r="BE63" i="61"/>
  <c r="BA9" i="26"/>
  <c r="BA63" i="26"/>
  <c r="BA64" i="26"/>
  <c r="BA65" i="26"/>
  <c r="BA66" i="26"/>
  <c r="BB115" i="26"/>
  <c r="BB69" i="26"/>
  <c r="BB15" i="26"/>
  <c r="BB17" i="26"/>
  <c r="BB28" i="30"/>
  <c r="BA29" i="30"/>
  <c r="BA30" i="30"/>
  <c r="BA17" i="30"/>
  <c r="BA14" i="30"/>
  <c r="BF18" i="61"/>
  <c r="BF19" i="61"/>
  <c r="BE33" i="26"/>
  <c r="BE37" i="26"/>
  <c r="BE36" i="26"/>
  <c r="BE34" i="26"/>
  <c r="BE35" i="26"/>
  <c r="BE113" i="26"/>
  <c r="BE85" i="26"/>
  <c r="BE97" i="26"/>
  <c r="BE116" i="26"/>
  <c r="BE74" i="26"/>
  <c r="BE107" i="26"/>
  <c r="BE98" i="26"/>
  <c r="BE79" i="26"/>
  <c r="BE90" i="26"/>
  <c r="BE93" i="26"/>
  <c r="BE72" i="26"/>
  <c r="BE92" i="26"/>
  <c r="BE117" i="26"/>
  <c r="BE77" i="26"/>
  <c r="BE95" i="26"/>
  <c r="BE96" i="26"/>
  <c r="BE105" i="26"/>
  <c r="BE82" i="26"/>
  <c r="BE109" i="26"/>
  <c r="BE106" i="26"/>
  <c r="BE91" i="26"/>
  <c r="BE76" i="26"/>
  <c r="BE100" i="26"/>
  <c r="BE115" i="26"/>
  <c r="BE108" i="26"/>
  <c r="BE110" i="26"/>
  <c r="BE81" i="26"/>
  <c r="BE89" i="26"/>
  <c r="BF5" i="26"/>
  <c r="BE70" i="26"/>
  <c r="BE86" i="26"/>
  <c r="BE103" i="26"/>
  <c r="BE71" i="26"/>
  <c r="BE94" i="26"/>
  <c r="BE84" i="26"/>
  <c r="BE75" i="26"/>
  <c r="BE99" i="26"/>
  <c r="BE104" i="26"/>
  <c r="BE102" i="26"/>
  <c r="BE83" i="26"/>
  <c r="BE88" i="26"/>
  <c r="BE111" i="26"/>
  <c r="BE87" i="26"/>
  <c r="BE80" i="26"/>
  <c r="BE112" i="26"/>
  <c r="BE73" i="26"/>
  <c r="BE78" i="26"/>
  <c r="BE114" i="26"/>
  <c r="BE101" i="26"/>
  <c r="BA49" i="30"/>
  <c r="BC49" i="26"/>
  <c r="BC52" i="26"/>
  <c r="BC58" i="26"/>
  <c r="BC14" i="26"/>
  <c r="BC55" i="26"/>
  <c r="BC50" i="26"/>
  <c r="BC48" i="26"/>
  <c r="BC57" i="26"/>
  <c r="BC47" i="26"/>
  <c r="BC56" i="26"/>
  <c r="BC51" i="26"/>
  <c r="BC54" i="26"/>
  <c r="BC53" i="26"/>
  <c r="BC43" i="64"/>
  <c r="BE43" i="26"/>
  <c r="BF25" i="26"/>
  <c r="BF39" i="26"/>
  <c r="BF32" i="26"/>
  <c r="BF41" i="26"/>
  <c r="BC105" i="61"/>
  <c r="BC75" i="61"/>
  <c r="BC100" i="61"/>
  <c r="BC102" i="61"/>
  <c r="BC93" i="61"/>
  <c r="BC81" i="61"/>
  <c r="BC90" i="61"/>
  <c r="BC101" i="61"/>
  <c r="BD5" i="61"/>
  <c r="BC71" i="61"/>
  <c r="BC114" i="61"/>
  <c r="BC92" i="61"/>
  <c r="BC82" i="61"/>
  <c r="BC110" i="61"/>
  <c r="BC94" i="61"/>
  <c r="BC88" i="61"/>
  <c r="BC77" i="61"/>
  <c r="BC115" i="61"/>
  <c r="BC91" i="61"/>
  <c r="BC78" i="61"/>
  <c r="BC109" i="61"/>
  <c r="BC99" i="61"/>
  <c r="BC76" i="61"/>
  <c r="BC112" i="61"/>
  <c r="BC89" i="61"/>
  <c r="BC79" i="61"/>
  <c r="BC104" i="61"/>
  <c r="BC70" i="61"/>
  <c r="BC80" i="61"/>
  <c r="BC113" i="61"/>
  <c r="BC74" i="61"/>
  <c r="BC72" i="61"/>
  <c r="BC84" i="61"/>
  <c r="BC98" i="61"/>
  <c r="BC83" i="61"/>
  <c r="BC86" i="61"/>
  <c r="BC85" i="61"/>
  <c r="BC97" i="61"/>
  <c r="BC111" i="61"/>
  <c r="BC108" i="61"/>
  <c r="BC107" i="61"/>
  <c r="BC106" i="61"/>
  <c r="BC103" i="61"/>
  <c r="BC95" i="61"/>
  <c r="BC73" i="61"/>
  <c r="BC96" i="61"/>
  <c r="BC87" i="61"/>
  <c r="BC9" i="61"/>
  <c r="BC64" i="61"/>
  <c r="BC65" i="61"/>
  <c r="BC66" i="61"/>
  <c r="BD117" i="61"/>
  <c r="AY51" i="64"/>
  <c r="BI5" i="2"/>
  <c r="BB10" i="30"/>
  <c r="BC7" i="30"/>
  <c r="BC10" i="30"/>
  <c r="AX49" i="64"/>
  <c r="AY51" i="62"/>
  <c r="AW63" i="30"/>
  <c r="AW64" i="30"/>
  <c r="AW38" i="30"/>
  <c r="AX58" i="30"/>
  <c r="BE27" i="26"/>
  <c r="BE29" i="26"/>
  <c r="BE26" i="26"/>
  <c r="BE30" i="26"/>
  <c r="BE28" i="26"/>
  <c r="AX49" i="62"/>
  <c r="BC5" i="30"/>
  <c r="BB73" i="30"/>
  <c r="BB39" i="30"/>
  <c r="AW43" i="30"/>
  <c r="BB69" i="61"/>
  <c r="BB69" i="63"/>
  <c r="BC106" i="63"/>
  <c r="BC99" i="63"/>
  <c r="BC80" i="63"/>
  <c r="BC86" i="63"/>
  <c r="BC70" i="63"/>
  <c r="BC114" i="63"/>
  <c r="BC77" i="63"/>
  <c r="BC94" i="63"/>
  <c r="BD5" i="63"/>
  <c r="BC100" i="63"/>
  <c r="BC105" i="63"/>
  <c r="BC89" i="63"/>
  <c r="BC102" i="63"/>
  <c r="BC84" i="63"/>
  <c r="BC108" i="63"/>
  <c r="BC76" i="63"/>
  <c r="BC96" i="63"/>
  <c r="BC74" i="63"/>
  <c r="BC115" i="63"/>
  <c r="BC82" i="63"/>
  <c r="BC83" i="63"/>
  <c r="BC85" i="63"/>
  <c r="BC113" i="63"/>
  <c r="BC109" i="63"/>
  <c r="BC87" i="63"/>
  <c r="BC104" i="63"/>
  <c r="BC103" i="63"/>
  <c r="BC98" i="63"/>
  <c r="BC93" i="63"/>
  <c r="BC90" i="63"/>
  <c r="BC112" i="63"/>
  <c r="BC111" i="63"/>
  <c r="BC110" i="63"/>
  <c r="BC73" i="63"/>
  <c r="BC101" i="63"/>
  <c r="BC91" i="63"/>
  <c r="BC78" i="63"/>
  <c r="BC107" i="63"/>
  <c r="BC72" i="63"/>
  <c r="BC75" i="63"/>
  <c r="BC92" i="63"/>
  <c r="BC95" i="63"/>
  <c r="BC81" i="63"/>
  <c r="BC79" i="63"/>
  <c r="BC71" i="63"/>
  <c r="BC88" i="63"/>
  <c r="BC97" i="63"/>
  <c r="BC9" i="63"/>
  <c r="BC64" i="63"/>
  <c r="BC65" i="63"/>
  <c r="BC66" i="63"/>
  <c r="BD117" i="63"/>
  <c r="BA58" i="62"/>
  <c r="AZ63" i="62"/>
  <c r="AZ64" i="62"/>
  <c r="AZ38" i="62"/>
  <c r="BD64" i="61"/>
  <c r="BD65" i="61"/>
  <c r="BD66" i="61"/>
  <c r="BE118" i="61"/>
  <c r="BC15" i="26"/>
  <c r="BC17" i="26"/>
  <c r="BE13" i="26"/>
  <c r="BF63" i="61"/>
  <c r="BJ5" i="2"/>
  <c r="BC69" i="61"/>
  <c r="BA63" i="62"/>
  <c r="BA64" i="62"/>
  <c r="BA38" i="62"/>
  <c r="BB58" i="62"/>
  <c r="AY49" i="62"/>
  <c r="BD102" i="63"/>
  <c r="BD106" i="63"/>
  <c r="BD105" i="63"/>
  <c r="BD112" i="63"/>
  <c r="BD92" i="63"/>
  <c r="BD81" i="63"/>
  <c r="BD77" i="63"/>
  <c r="BD110" i="63"/>
  <c r="BD111" i="63"/>
  <c r="BD95" i="63"/>
  <c r="BD87" i="63"/>
  <c r="BD75" i="63"/>
  <c r="BD96" i="63"/>
  <c r="BD71" i="63"/>
  <c r="BD86" i="63"/>
  <c r="BD82" i="63"/>
  <c r="BD73" i="63"/>
  <c r="BD114" i="63"/>
  <c r="BD72" i="63"/>
  <c r="BD76" i="63"/>
  <c r="BD115" i="63"/>
  <c r="BD79" i="63"/>
  <c r="BD107" i="63"/>
  <c r="BD93" i="63"/>
  <c r="BD113" i="63"/>
  <c r="BD83" i="63"/>
  <c r="BD78" i="63"/>
  <c r="BD99" i="63"/>
  <c r="BD103" i="63"/>
  <c r="BD85" i="63"/>
  <c r="BD108" i="63"/>
  <c r="BD98" i="63"/>
  <c r="BD74" i="63"/>
  <c r="BD116" i="63"/>
  <c r="BD84" i="63"/>
  <c r="BD100" i="63"/>
  <c r="BD91" i="63"/>
  <c r="BD80" i="63"/>
  <c r="BD109" i="63"/>
  <c r="BD89" i="63"/>
  <c r="BD88" i="63"/>
  <c r="BE5" i="63"/>
  <c r="BD70" i="63"/>
  <c r="BD94" i="63"/>
  <c r="BD97" i="63"/>
  <c r="BD90" i="63"/>
  <c r="BD101" i="63"/>
  <c r="BD104" i="63"/>
  <c r="BD9" i="63"/>
  <c r="BD64" i="63"/>
  <c r="BD65" i="63"/>
  <c r="BD66" i="63"/>
  <c r="BE118" i="63"/>
  <c r="BC69" i="63"/>
  <c r="AX43" i="30"/>
  <c r="AZ51" i="64"/>
  <c r="BF43" i="26"/>
  <c r="BB49" i="30"/>
  <c r="BB18" i="26"/>
  <c r="BB19" i="26"/>
  <c r="AX63" i="30"/>
  <c r="AX64" i="30"/>
  <c r="AX38" i="30"/>
  <c r="AY58" i="30"/>
  <c r="BC73" i="30"/>
  <c r="BC39" i="30"/>
  <c r="AZ51" i="62"/>
  <c r="AY49" i="64"/>
  <c r="BD95" i="61"/>
  <c r="BD104" i="61"/>
  <c r="BD107" i="61"/>
  <c r="BD96" i="61"/>
  <c r="BD71" i="61"/>
  <c r="BD77" i="61"/>
  <c r="BD73" i="61"/>
  <c r="BD115" i="61"/>
  <c r="BD89" i="61"/>
  <c r="BD86" i="61"/>
  <c r="BD83" i="61"/>
  <c r="BD87" i="61"/>
  <c r="BD114" i="61"/>
  <c r="BD85" i="61"/>
  <c r="BD76" i="61"/>
  <c r="BD106" i="61"/>
  <c r="BD80" i="61"/>
  <c r="BD97" i="61"/>
  <c r="BD103" i="61"/>
  <c r="BD91" i="61"/>
  <c r="BD92" i="61"/>
  <c r="BE5" i="61"/>
  <c r="BD100" i="61"/>
  <c r="BD74" i="61"/>
  <c r="BD111" i="61"/>
  <c r="BD81" i="61"/>
  <c r="BD101" i="61"/>
  <c r="BD110" i="61"/>
  <c r="BD94" i="61"/>
  <c r="BD78" i="61"/>
  <c r="BD93" i="61"/>
  <c r="BD70" i="61"/>
  <c r="BD72" i="61"/>
  <c r="BD90" i="61"/>
  <c r="BD82" i="61"/>
  <c r="BD112" i="61"/>
  <c r="BD99" i="61"/>
  <c r="BD102" i="61"/>
  <c r="BD108" i="61"/>
  <c r="BD79" i="61"/>
  <c r="BD105" i="61"/>
  <c r="BD109" i="61"/>
  <c r="BD116" i="61"/>
  <c r="BD84" i="61"/>
  <c r="BD98" i="61"/>
  <c r="BD88" i="61"/>
  <c r="BD75" i="61"/>
  <c r="BD113" i="61"/>
  <c r="BD9" i="61"/>
  <c r="BF26" i="26"/>
  <c r="BF27" i="26"/>
  <c r="BF29" i="26"/>
  <c r="BF28" i="26"/>
  <c r="BF30" i="26"/>
  <c r="BF111" i="26"/>
  <c r="BF76" i="26"/>
  <c r="BF98" i="26"/>
  <c r="BF113" i="26"/>
  <c r="BF85" i="26"/>
  <c r="BF116" i="26"/>
  <c r="BF70" i="26"/>
  <c r="BF117" i="26"/>
  <c r="BF114" i="26"/>
  <c r="BF101" i="26"/>
  <c r="BF110" i="26"/>
  <c r="BF107" i="26"/>
  <c r="BF104" i="26"/>
  <c r="BF84" i="26"/>
  <c r="BF100" i="26"/>
  <c r="BF77" i="26"/>
  <c r="BF108" i="26"/>
  <c r="BF105" i="26"/>
  <c r="BF86" i="26"/>
  <c r="BF75" i="26"/>
  <c r="BF109" i="26"/>
  <c r="BF82" i="26"/>
  <c r="BF87" i="26"/>
  <c r="BF79" i="26"/>
  <c r="BF118" i="26"/>
  <c r="BF96" i="26"/>
  <c r="BF72" i="26"/>
  <c r="BF88" i="26"/>
  <c r="BF91" i="26"/>
  <c r="BF81" i="26"/>
  <c r="BF93" i="26"/>
  <c r="BF112" i="26"/>
  <c r="BF106" i="26"/>
  <c r="BF83" i="26"/>
  <c r="BF92" i="26"/>
  <c r="BF74" i="26"/>
  <c r="BF90" i="26"/>
  <c r="BF73" i="26"/>
  <c r="BF99" i="26"/>
  <c r="BF94" i="26"/>
  <c r="BF103" i="26"/>
  <c r="BF80" i="26"/>
  <c r="BF115" i="26"/>
  <c r="BF95" i="26"/>
  <c r="BF89" i="26"/>
  <c r="BF102" i="26"/>
  <c r="BF78" i="26"/>
  <c r="BF71" i="26"/>
  <c r="BF97" i="26"/>
  <c r="BE64" i="61"/>
  <c r="BE65" i="61"/>
  <c r="BE66" i="61"/>
  <c r="BF119" i="61"/>
  <c r="BF36" i="26"/>
  <c r="BF35" i="26"/>
  <c r="BF34" i="26"/>
  <c r="BF33" i="26"/>
  <c r="BF37" i="26"/>
  <c r="BC28" i="30"/>
  <c r="BC29" i="30"/>
  <c r="BC30" i="30"/>
  <c r="BC17" i="30"/>
  <c r="BC14" i="30"/>
  <c r="BB29" i="30"/>
  <c r="BB30" i="30"/>
  <c r="BB17" i="30"/>
  <c r="BB14" i="30"/>
  <c r="BD51" i="26"/>
  <c r="BD50" i="26"/>
  <c r="BD48" i="26"/>
  <c r="BD54" i="26"/>
  <c r="BD52" i="26"/>
  <c r="BD58" i="26"/>
  <c r="BD14" i="26"/>
  <c r="BD49" i="26"/>
  <c r="BD55" i="26"/>
  <c r="BD47" i="26"/>
  <c r="BD56" i="26"/>
  <c r="BD53" i="26"/>
  <c r="BD57" i="26"/>
  <c r="BF13" i="26"/>
  <c r="BD15" i="26"/>
  <c r="BD17" i="26"/>
  <c r="BB9" i="26"/>
  <c r="BB63" i="26"/>
  <c r="BB64" i="26"/>
  <c r="BB65" i="26"/>
  <c r="BB66" i="26"/>
  <c r="BC116" i="26"/>
  <c r="BC69" i="26"/>
  <c r="AZ49" i="64"/>
  <c r="BC49" i="30"/>
  <c r="BA51" i="64"/>
  <c r="BE102" i="63"/>
  <c r="BE95" i="63"/>
  <c r="BE101" i="63"/>
  <c r="BE104" i="63"/>
  <c r="BE114" i="63"/>
  <c r="BE98" i="63"/>
  <c r="BE97" i="63"/>
  <c r="BE86" i="63"/>
  <c r="BE89" i="63"/>
  <c r="BE113" i="63"/>
  <c r="BE110" i="63"/>
  <c r="BE112" i="63"/>
  <c r="BE88" i="63"/>
  <c r="BE77" i="63"/>
  <c r="BE116" i="63"/>
  <c r="BE109" i="63"/>
  <c r="BE84" i="63"/>
  <c r="BE72" i="63"/>
  <c r="BE108" i="63"/>
  <c r="BE107" i="63"/>
  <c r="BE79" i="63"/>
  <c r="BE100" i="63"/>
  <c r="BE87" i="63"/>
  <c r="BE75" i="63"/>
  <c r="BE105" i="63"/>
  <c r="BE70" i="63"/>
  <c r="BE76" i="63"/>
  <c r="BE115" i="63"/>
  <c r="BE85" i="63"/>
  <c r="BE74" i="63"/>
  <c r="BE117" i="63"/>
  <c r="BE83" i="63"/>
  <c r="BE96" i="63"/>
  <c r="BE81" i="63"/>
  <c r="BE82" i="63"/>
  <c r="BE71" i="63"/>
  <c r="BE91" i="63"/>
  <c r="BE94" i="63"/>
  <c r="BE92" i="63"/>
  <c r="BE103" i="63"/>
  <c r="BE90" i="63"/>
  <c r="BE80" i="63"/>
  <c r="BE111" i="63"/>
  <c r="BE93" i="63"/>
  <c r="BE99" i="63"/>
  <c r="BE106" i="63"/>
  <c r="BF5" i="63"/>
  <c r="BE78" i="63"/>
  <c r="BE73" i="63"/>
  <c r="BE9" i="63"/>
  <c r="BE64" i="63"/>
  <c r="BE65" i="63"/>
  <c r="BE66" i="63"/>
  <c r="BF119" i="63"/>
  <c r="AZ49" i="62"/>
  <c r="F13" i="30"/>
  <c r="BA51" i="62"/>
  <c r="AY63" i="30"/>
  <c r="AY64" i="30"/>
  <c r="AY38" i="30"/>
  <c r="AZ58" i="30"/>
  <c r="BB63" i="62"/>
  <c r="BB64" i="62"/>
  <c r="BB38" i="62"/>
  <c r="BC58" i="62"/>
  <c r="BC63" i="62"/>
  <c r="BC64" i="62"/>
  <c r="BC38" i="62"/>
  <c r="BE104" i="61"/>
  <c r="BE77" i="61"/>
  <c r="BE89" i="61"/>
  <c r="BE98" i="61"/>
  <c r="BE102" i="61"/>
  <c r="BE76" i="61"/>
  <c r="BE81" i="61"/>
  <c r="BE105" i="61"/>
  <c r="BE87" i="61"/>
  <c r="BE85" i="61"/>
  <c r="BE93" i="61"/>
  <c r="BE80" i="61"/>
  <c r="BE79" i="61"/>
  <c r="BE95" i="61"/>
  <c r="BE113" i="61"/>
  <c r="BE74" i="61"/>
  <c r="BE88" i="61"/>
  <c r="BE111" i="61"/>
  <c r="BE70" i="61"/>
  <c r="BE78" i="61"/>
  <c r="BE117" i="61"/>
  <c r="BE108" i="61"/>
  <c r="BE109" i="61"/>
  <c r="BE91" i="61"/>
  <c r="BE101" i="61"/>
  <c r="BE107" i="61"/>
  <c r="BE92" i="61"/>
  <c r="BE100" i="61"/>
  <c r="BE90" i="61"/>
  <c r="BE73" i="61"/>
  <c r="BE103" i="61"/>
  <c r="BE84" i="61"/>
  <c r="BE96" i="61"/>
  <c r="BE94" i="61"/>
  <c r="BE115" i="61"/>
  <c r="BE75" i="61"/>
  <c r="BE71" i="61"/>
  <c r="BE72" i="61"/>
  <c r="BE97" i="61"/>
  <c r="BE116" i="61"/>
  <c r="BE106" i="61"/>
  <c r="BE86" i="61"/>
  <c r="BE112" i="61"/>
  <c r="BE82" i="61"/>
  <c r="BE83" i="61"/>
  <c r="BE114" i="61"/>
  <c r="BF5" i="61"/>
  <c r="BE110" i="61"/>
  <c r="BE99" i="61"/>
  <c r="BE9" i="61"/>
  <c r="BD69" i="63"/>
  <c r="BE54" i="26"/>
  <c r="BE58" i="26"/>
  <c r="BE14" i="26"/>
  <c r="BE53" i="26"/>
  <c r="BE47" i="26"/>
  <c r="BE48" i="26"/>
  <c r="BE49" i="26"/>
  <c r="BE52" i="26"/>
  <c r="BE50" i="26"/>
  <c r="BE55" i="26"/>
  <c r="BE51" i="26"/>
  <c r="BE56" i="26"/>
  <c r="BE57" i="26"/>
  <c r="BK5" i="2"/>
  <c r="BC18" i="26"/>
  <c r="BC19" i="26"/>
  <c r="BD69" i="61"/>
  <c r="AY43" i="30"/>
  <c r="BE15" i="26"/>
  <c r="BE17" i="26"/>
  <c r="BC63" i="26"/>
  <c r="BC64" i="26"/>
  <c r="BC65" i="26"/>
  <c r="BC66" i="26"/>
  <c r="BD117" i="26"/>
  <c r="BD69" i="26"/>
  <c r="BC9" i="26"/>
  <c r="BA58" i="30"/>
  <c r="AZ63" i="30"/>
  <c r="AZ64" i="30"/>
  <c r="AZ38" i="30"/>
  <c r="BL5" i="2"/>
  <c r="BF106" i="63"/>
  <c r="BF81" i="63"/>
  <c r="BF101" i="63"/>
  <c r="BF103" i="63"/>
  <c r="BF80" i="63"/>
  <c r="BF97" i="63"/>
  <c r="BF118" i="63"/>
  <c r="BF88" i="63"/>
  <c r="BF100" i="63"/>
  <c r="BF78" i="63"/>
  <c r="BF117" i="63"/>
  <c r="BF72" i="63"/>
  <c r="BF93" i="63"/>
  <c r="BF99" i="63"/>
  <c r="BF75" i="63"/>
  <c r="BF74" i="63"/>
  <c r="BF96" i="63"/>
  <c r="BF70" i="63"/>
  <c r="BF108" i="63"/>
  <c r="BF109" i="63"/>
  <c r="BF77" i="63"/>
  <c r="BF82" i="63"/>
  <c r="BF73" i="63"/>
  <c r="BF89" i="63"/>
  <c r="BF115" i="63"/>
  <c r="BF85" i="63"/>
  <c r="BF76" i="63"/>
  <c r="BF107" i="63"/>
  <c r="BF84" i="63"/>
  <c r="BF102" i="63"/>
  <c r="BF116" i="63"/>
  <c r="BF90" i="63"/>
  <c r="BF111" i="63"/>
  <c r="BF112" i="63"/>
  <c r="BF91" i="63"/>
  <c r="BF105" i="63"/>
  <c r="BF95" i="63"/>
  <c r="BF83" i="63"/>
  <c r="BF114" i="63"/>
  <c r="BF92" i="63"/>
  <c r="BF71" i="63"/>
  <c r="BF113" i="63"/>
  <c r="BF94" i="63"/>
  <c r="BF87" i="63"/>
  <c r="BF86" i="63"/>
  <c r="BF104" i="63"/>
  <c r="BF79" i="63"/>
  <c r="BF98" i="63"/>
  <c r="BF110" i="63"/>
  <c r="BF9" i="63"/>
  <c r="BF64" i="63"/>
  <c r="BF65" i="63"/>
  <c r="BF66" i="63"/>
  <c r="BB51" i="64"/>
  <c r="BA49" i="64"/>
  <c r="AZ43" i="30"/>
  <c r="BB51" i="62"/>
  <c r="BE69" i="63"/>
  <c r="BD18" i="26"/>
  <c r="BD19" i="26"/>
  <c r="BF112" i="61"/>
  <c r="BF96" i="61"/>
  <c r="BF87" i="61"/>
  <c r="BF107" i="61"/>
  <c r="BF77" i="61"/>
  <c r="BF73" i="61"/>
  <c r="BF89" i="61"/>
  <c r="BF71" i="61"/>
  <c r="BF75" i="61"/>
  <c r="BF95" i="61"/>
  <c r="BF79" i="61"/>
  <c r="BF106" i="61"/>
  <c r="BF100" i="61"/>
  <c r="BF116" i="61"/>
  <c r="BF109" i="61"/>
  <c r="BF97" i="61"/>
  <c r="BF114" i="61"/>
  <c r="BF72" i="61"/>
  <c r="BF111" i="61"/>
  <c r="BF88" i="61"/>
  <c r="BF80" i="61"/>
  <c r="BF113" i="61"/>
  <c r="BF84" i="61"/>
  <c r="BF92" i="61"/>
  <c r="BF110" i="61"/>
  <c r="BF86" i="61"/>
  <c r="BF81" i="61"/>
  <c r="BF117" i="61"/>
  <c r="BF98" i="61"/>
  <c r="BF104" i="61"/>
  <c r="BF102" i="61"/>
  <c r="BF94" i="61"/>
  <c r="BF105" i="61"/>
  <c r="BF118" i="61"/>
  <c r="BF103" i="61"/>
  <c r="BF91" i="61"/>
  <c r="BF82" i="61"/>
  <c r="BF108" i="61"/>
  <c r="BF99" i="61"/>
  <c r="BF115" i="61"/>
  <c r="BF101" i="61"/>
  <c r="BF90" i="61"/>
  <c r="BF70" i="61"/>
  <c r="BF83" i="61"/>
  <c r="BF93" i="61"/>
  <c r="BF74" i="61"/>
  <c r="BF76" i="61"/>
  <c r="BF78" i="61"/>
  <c r="BF85" i="61"/>
  <c r="BF9" i="61"/>
  <c r="BE69" i="61"/>
  <c r="BF64" i="61"/>
  <c r="BF65" i="61"/>
  <c r="BF66" i="61"/>
  <c r="BA49" i="62"/>
  <c r="BF51" i="26"/>
  <c r="BF55" i="26"/>
  <c r="BF47" i="26"/>
  <c r="BF56" i="26"/>
  <c r="BF57" i="26"/>
  <c r="BF58" i="26"/>
  <c r="BF50" i="26"/>
  <c r="BF49" i="26"/>
  <c r="BF48" i="26"/>
  <c r="BF53" i="26"/>
  <c r="BF52" i="26"/>
  <c r="BF54" i="26"/>
  <c r="BF14" i="26"/>
  <c r="BD63" i="26"/>
  <c r="BD64" i="26"/>
  <c r="BD65" i="26"/>
  <c r="BD66" i="26"/>
  <c r="BE118" i="26"/>
  <c r="BE69" i="26"/>
  <c r="BD9" i="26"/>
  <c r="BF15" i="26"/>
  <c r="BF17" i="26"/>
  <c r="BB49" i="64"/>
  <c r="BF69" i="63"/>
  <c r="BM5" i="2"/>
  <c r="BB49" i="62"/>
  <c r="BA43" i="30"/>
  <c r="BE18" i="26"/>
  <c r="BE19" i="26"/>
  <c r="BF69" i="61"/>
  <c r="BC51" i="62"/>
  <c r="BC51" i="64"/>
  <c r="BA63" i="30"/>
  <c r="BA64" i="30"/>
  <c r="BA38" i="30"/>
  <c r="BB58" i="30"/>
  <c r="BE63" i="26"/>
  <c r="BE64" i="26"/>
  <c r="BE65" i="26"/>
  <c r="BE66" i="26"/>
  <c r="BF119" i="26"/>
  <c r="BF69" i="26"/>
  <c r="BE9" i="26"/>
  <c r="BC58" i="30"/>
  <c r="BC63" i="30"/>
  <c r="BC64" i="30"/>
  <c r="BC38" i="30"/>
  <c r="BB63" i="30"/>
  <c r="BB64" i="30"/>
  <c r="BB38" i="30"/>
  <c r="BB43" i="30"/>
  <c r="BN5" i="2"/>
  <c r="BF18" i="26"/>
  <c r="BF19" i="26"/>
  <c r="BC49" i="62"/>
  <c r="BC49" i="64"/>
  <c r="BF63" i="26"/>
  <c r="BF64" i="26"/>
  <c r="BF65" i="26"/>
  <c r="BF66" i="26"/>
  <c r="BF9" i="26"/>
  <c r="BC43" i="30"/>
  <c r="BO5" i="2"/>
  <c r="BP5" i="2"/>
  <c r="BQ5" i="2"/>
  <c r="BR5" i="2"/>
  <c r="BS5" i="2"/>
  <c r="BT5" i="2"/>
  <c r="BU5" i="2"/>
  <c r="BV5" i="2"/>
  <c r="BW5" i="2"/>
  <c r="BX5" i="2"/>
  <c r="BY5" i="2"/>
  <c r="BZ5" i="2"/>
  <c r="CA5" i="2"/>
  <c r="CB5" i="2"/>
  <c r="CC5" i="2"/>
  <c r="CD5" i="2"/>
  <c r="CE5" i="2"/>
  <c r="CF5" i="2"/>
  <c r="CG5" i="2"/>
  <c r="CH5" i="2"/>
  <c r="CI5" i="2"/>
  <c r="CJ5" i="2"/>
  <c r="CK5" i="2"/>
  <c r="CL5" i="2"/>
  <c r="CM5" i="2"/>
  <c r="AY44" i="30"/>
  <c r="BC44" i="30"/>
  <c r="BB50" i="62"/>
  <c r="BB44" i="30"/>
  <c r="BB50" i="64"/>
  <c r="AZ44" i="30"/>
  <c r="BA44" i="30"/>
  <c r="BB53" i="62"/>
  <c r="BB54" i="62"/>
  <c r="BB37" i="62"/>
  <c r="BB40" i="62"/>
  <c r="BB19" i="62"/>
  <c r="BB20" i="62"/>
  <c r="G44" i="62"/>
  <c r="J44" i="62"/>
  <c r="H44" i="62"/>
  <c r="F52" i="30"/>
  <c r="F50" i="30"/>
  <c r="H44" i="64"/>
  <c r="F44" i="64"/>
  <c r="I44" i="62"/>
  <c r="H52" i="30"/>
  <c r="F44" i="62"/>
  <c r="I44" i="64"/>
  <c r="K44" i="62"/>
  <c r="G52" i="30"/>
  <c r="I50" i="30"/>
  <c r="G44" i="64"/>
  <c r="G50" i="30"/>
  <c r="G53" i="30"/>
  <c r="G54" i="30"/>
  <c r="G37" i="30"/>
  <c r="G40" i="30"/>
  <c r="G19" i="30"/>
  <c r="G20" i="30"/>
  <c r="H50" i="30"/>
  <c r="H53" i="30"/>
  <c r="J44" i="64"/>
  <c r="J52" i="30"/>
  <c r="F52" i="62"/>
  <c r="I52" i="30"/>
  <c r="M44" i="62"/>
  <c r="F50" i="62"/>
  <c r="F52" i="64"/>
  <c r="F44" i="30"/>
  <c r="K44" i="64"/>
  <c r="K52" i="30"/>
  <c r="F50" i="64"/>
  <c r="F53" i="64"/>
  <c r="F54" i="64"/>
  <c r="F37" i="64"/>
  <c r="F40" i="64"/>
  <c r="F19" i="64"/>
  <c r="F20" i="64"/>
  <c r="F10" i="64"/>
  <c r="F9" i="64"/>
  <c r="K50" i="30"/>
  <c r="K53" i="30"/>
  <c r="J50" i="30"/>
  <c r="J53" i="30"/>
  <c r="G52" i="62"/>
  <c r="G52" i="64"/>
  <c r="L44" i="62"/>
  <c r="H52" i="62"/>
  <c r="G44" i="30"/>
  <c r="H50" i="62"/>
  <c r="H53" i="62"/>
  <c r="H54" i="62"/>
  <c r="H37" i="62"/>
  <c r="H40" i="62"/>
  <c r="H19" i="62"/>
  <c r="H20" i="62"/>
  <c r="O44" i="62"/>
  <c r="L50" i="30"/>
  <c r="I52" i="62"/>
  <c r="H52" i="64"/>
  <c r="G50" i="64"/>
  <c r="G50" i="62"/>
  <c r="N44" i="62"/>
  <c r="P44" i="62"/>
  <c r="L44" i="64"/>
  <c r="L52" i="30"/>
  <c r="M50" i="30"/>
  <c r="I52" i="64"/>
  <c r="M52" i="30"/>
  <c r="M44" i="64"/>
  <c r="O52" i="30"/>
  <c r="Q52" i="30"/>
  <c r="O44" i="64"/>
  <c r="Q44" i="62"/>
  <c r="H50" i="64"/>
  <c r="J52" i="62"/>
  <c r="J50" i="64"/>
  <c r="J53" i="64"/>
  <c r="J54" i="64"/>
  <c r="J37" i="64"/>
  <c r="J40" i="64"/>
  <c r="J19" i="64"/>
  <c r="J20" i="64"/>
  <c r="J52" i="64"/>
  <c r="N44" i="64"/>
  <c r="L50" i="64"/>
  <c r="L53" i="64"/>
  <c r="L54" i="64"/>
  <c r="L37" i="64"/>
  <c r="L40" i="64"/>
  <c r="L19" i="64"/>
  <c r="L20" i="64"/>
  <c r="O50" i="30"/>
  <c r="O53" i="30"/>
  <c r="I44" i="30"/>
  <c r="N50" i="30"/>
  <c r="I50" i="62"/>
  <c r="I53" i="62"/>
  <c r="I54" i="62"/>
  <c r="I37" i="62"/>
  <c r="I40" i="62"/>
  <c r="I19" i="62"/>
  <c r="I20" i="62"/>
  <c r="R44" i="62"/>
  <c r="K52" i="62"/>
  <c r="H44" i="30"/>
  <c r="K52" i="64"/>
  <c r="I50" i="64"/>
  <c r="J50" i="62"/>
  <c r="Q44" i="64"/>
  <c r="N52" i="30"/>
  <c r="M52" i="62"/>
  <c r="S44" i="62"/>
  <c r="M52" i="64"/>
  <c r="P52" i="30"/>
  <c r="L52" i="62"/>
  <c r="L52" i="64"/>
  <c r="O50" i="64"/>
  <c r="K50" i="62"/>
  <c r="K53" i="62"/>
  <c r="K54" i="62"/>
  <c r="K37" i="62"/>
  <c r="K40" i="62"/>
  <c r="K19" i="62"/>
  <c r="K20" i="62"/>
  <c r="R44" i="64"/>
  <c r="K50" i="64"/>
  <c r="J44" i="30"/>
  <c r="Q50" i="30"/>
  <c r="Q53" i="30"/>
  <c r="Q54" i="30"/>
  <c r="Q37" i="30"/>
  <c r="Q40" i="30"/>
  <c r="Q19" i="30"/>
  <c r="Q20" i="30"/>
  <c r="R50" i="30"/>
  <c r="K44" i="30"/>
  <c r="P44" i="64"/>
  <c r="L50" i="62"/>
  <c r="L53" i="62"/>
  <c r="L54" i="62"/>
  <c r="L37" i="62"/>
  <c r="L40" i="62"/>
  <c r="L19" i="62"/>
  <c r="L20" i="62"/>
  <c r="M50" i="62"/>
  <c r="M53" i="62"/>
  <c r="M54" i="62"/>
  <c r="M37" i="62"/>
  <c r="M40" i="62"/>
  <c r="M19" i="62"/>
  <c r="M20" i="62"/>
  <c r="N52" i="64"/>
  <c r="P50" i="30"/>
  <c r="T44" i="62"/>
  <c r="L44" i="30"/>
  <c r="M44" i="30"/>
  <c r="T50" i="30"/>
  <c r="T53" i="30"/>
  <c r="O52" i="64"/>
  <c r="O52" i="62"/>
  <c r="U44" i="62"/>
  <c r="M50" i="64"/>
  <c r="M53" i="64"/>
  <c r="M54" i="64"/>
  <c r="M37" i="64"/>
  <c r="M40" i="64"/>
  <c r="M19" i="64"/>
  <c r="M20" i="64"/>
  <c r="S52" i="30"/>
  <c r="N50" i="62"/>
  <c r="N53" i="62"/>
  <c r="N54" i="62"/>
  <c r="N37" i="62"/>
  <c r="N40" i="62"/>
  <c r="N19" i="62"/>
  <c r="N20" i="62"/>
  <c r="N50" i="64"/>
  <c r="N53" i="64"/>
  <c r="N54" i="64"/>
  <c r="N37" i="64"/>
  <c r="N40" i="64"/>
  <c r="N19" i="64"/>
  <c r="N20" i="64"/>
  <c r="V44" i="62"/>
  <c r="S50" i="30"/>
  <c r="S53" i="30"/>
  <c r="S54" i="30"/>
  <c r="S37" i="30"/>
  <c r="S40" i="30"/>
  <c r="S19" i="30"/>
  <c r="S20" i="30"/>
  <c r="R52" i="30"/>
  <c r="T44" i="64"/>
  <c r="N52" i="62"/>
  <c r="S44" i="64"/>
  <c r="U52" i="30"/>
  <c r="W44" i="62"/>
  <c r="Q52" i="62"/>
  <c r="U52" i="62"/>
  <c r="P52" i="62"/>
  <c r="T52" i="30"/>
  <c r="O50" i="62"/>
  <c r="O53" i="62"/>
  <c r="O54" i="62"/>
  <c r="O37" i="62"/>
  <c r="O40" i="62"/>
  <c r="O19" i="62"/>
  <c r="O20" i="62"/>
  <c r="N44" i="30"/>
  <c r="U44" i="64"/>
  <c r="Q52" i="64"/>
  <c r="P52" i="64"/>
  <c r="P50" i="62"/>
  <c r="P53" i="62"/>
  <c r="P54" i="62"/>
  <c r="P37" i="62"/>
  <c r="P40" i="62"/>
  <c r="P19" i="62"/>
  <c r="P20" i="62"/>
  <c r="Q50" i="64"/>
  <c r="Q53" i="64"/>
  <c r="Q54" i="64"/>
  <c r="Q37" i="64"/>
  <c r="Q40" i="64"/>
  <c r="Q19" i="64"/>
  <c r="Q20" i="64"/>
  <c r="P50" i="64"/>
  <c r="U50" i="30"/>
  <c r="U53" i="30"/>
  <c r="O44" i="30"/>
  <c r="V50" i="30"/>
  <c r="X44" i="62"/>
  <c r="V44" i="64"/>
  <c r="R50" i="62"/>
  <c r="R53" i="62"/>
  <c r="R54" i="62"/>
  <c r="R37" i="62"/>
  <c r="R40" i="62"/>
  <c r="R19" i="62"/>
  <c r="R20" i="62"/>
  <c r="V52" i="64"/>
  <c r="Q50" i="62"/>
  <c r="R52" i="64"/>
  <c r="S52" i="62"/>
  <c r="T52" i="64"/>
  <c r="W52" i="30"/>
  <c r="P44" i="30"/>
  <c r="W44" i="64"/>
  <c r="V52" i="30"/>
  <c r="R50" i="64"/>
  <c r="R52" i="62"/>
  <c r="Y44" i="64"/>
  <c r="Y44" i="62"/>
  <c r="W50" i="30"/>
  <c r="W53" i="30"/>
  <c r="Q44" i="30"/>
  <c r="R44" i="30"/>
  <c r="W52" i="62"/>
  <c r="S50" i="64"/>
  <c r="Z44" i="62"/>
  <c r="T50" i="64"/>
  <c r="T53" i="64"/>
  <c r="T54" i="64"/>
  <c r="T37" i="64"/>
  <c r="T40" i="64"/>
  <c r="T19" i="64"/>
  <c r="T20" i="64"/>
  <c r="T52" i="62"/>
  <c r="S52" i="64"/>
  <c r="AA50" i="30"/>
  <c r="Y50" i="30"/>
  <c r="X50" i="30"/>
  <c r="S44" i="30"/>
  <c r="X52" i="30"/>
  <c r="T50" i="62"/>
  <c r="T53" i="62"/>
  <c r="T54" i="62"/>
  <c r="T37" i="62"/>
  <c r="T40" i="62"/>
  <c r="T19" i="62"/>
  <c r="T20" i="62"/>
  <c r="S50" i="62"/>
  <c r="X44" i="64"/>
  <c r="U52" i="64"/>
  <c r="Y52" i="30"/>
  <c r="AA44" i="62"/>
  <c r="U50" i="62"/>
  <c r="Z44" i="64"/>
  <c r="Z50" i="30"/>
  <c r="U50" i="64"/>
  <c r="V52" i="62"/>
  <c r="V50" i="62"/>
  <c r="V53" i="62"/>
  <c r="V54" i="62"/>
  <c r="V37" i="62"/>
  <c r="V40" i="62"/>
  <c r="V19" i="62"/>
  <c r="V20" i="62"/>
  <c r="AA52" i="30"/>
  <c r="Y52" i="64"/>
  <c r="AA44" i="64"/>
  <c r="X52" i="64"/>
  <c r="Z52" i="30"/>
  <c r="W52" i="64"/>
  <c r="V50" i="64"/>
  <c r="T44" i="30"/>
  <c r="W50" i="64"/>
  <c r="W53" i="64"/>
  <c r="W54" i="64"/>
  <c r="W37" i="64"/>
  <c r="W40" i="64"/>
  <c r="W19" i="64"/>
  <c r="W20" i="64"/>
  <c r="AB44" i="62"/>
  <c r="AF52" i="30"/>
  <c r="AC44" i="64"/>
  <c r="W50" i="62"/>
  <c r="W53" i="62"/>
  <c r="W54" i="62"/>
  <c r="W37" i="62"/>
  <c r="W40" i="62"/>
  <c r="W19" i="62"/>
  <c r="W20" i="62"/>
  <c r="X50" i="64"/>
  <c r="AC44" i="62"/>
  <c r="Z52" i="64"/>
  <c r="AB50" i="30"/>
  <c r="AB53" i="30"/>
  <c r="AB54" i="30"/>
  <c r="AB37" i="30"/>
  <c r="AB40" i="30"/>
  <c r="AB19" i="30"/>
  <c r="AB20" i="30"/>
  <c r="U44" i="30"/>
  <c r="AB52" i="64"/>
  <c r="AD44" i="64"/>
  <c r="Y50" i="64"/>
  <c r="Y53" i="64"/>
  <c r="Y54" i="64"/>
  <c r="Y37" i="64"/>
  <c r="Y40" i="64"/>
  <c r="Y19" i="64"/>
  <c r="Y20" i="64"/>
  <c r="AB52" i="30"/>
  <c r="W44" i="30"/>
  <c r="AC50" i="30"/>
  <c r="AC53" i="30"/>
  <c r="AC54" i="30"/>
  <c r="AC37" i="30"/>
  <c r="AC40" i="30"/>
  <c r="AC19" i="30"/>
  <c r="AC20" i="30"/>
  <c r="AD44" i="62"/>
  <c r="AE44" i="62"/>
  <c r="V44" i="30"/>
  <c r="X50" i="62"/>
  <c r="X52" i="62"/>
  <c r="AB44" i="64"/>
  <c r="AA50" i="64"/>
  <c r="AD50" i="30"/>
  <c r="Z52" i="62"/>
  <c r="AC52" i="30"/>
  <c r="AF44" i="62"/>
  <c r="AD52" i="30"/>
  <c r="Z44" i="30"/>
  <c r="Z50" i="64"/>
  <c r="Y50" i="62"/>
  <c r="Y52" i="62"/>
  <c r="AB50" i="64"/>
  <c r="AB53" i="64"/>
  <c r="AB54" i="64"/>
  <c r="AB37" i="64"/>
  <c r="AB40" i="64"/>
  <c r="AB19" i="64"/>
  <c r="AB20" i="64"/>
  <c r="AE44" i="64"/>
  <c r="AA52" i="64"/>
  <c r="X44" i="30"/>
  <c r="AE50" i="30"/>
  <c r="AE53" i="30"/>
  <c r="AE54" i="30"/>
  <c r="AE37" i="30"/>
  <c r="AE40" i="30"/>
  <c r="AE19" i="30"/>
  <c r="AE20" i="30"/>
  <c r="AI44" i="64"/>
  <c r="AF44" i="64"/>
  <c r="AE50" i="64"/>
  <c r="AE53" i="64"/>
  <c r="AE54" i="64"/>
  <c r="AE37" i="64"/>
  <c r="AE40" i="64"/>
  <c r="AE19" i="64"/>
  <c r="AE20" i="64"/>
  <c r="AA50" i="62"/>
  <c r="AA53" i="62"/>
  <c r="AA54" i="62"/>
  <c r="AA37" i="62"/>
  <c r="AA40" i="62"/>
  <c r="AA19" i="62"/>
  <c r="AA20" i="62"/>
  <c r="AH44" i="62"/>
  <c r="Y44" i="30"/>
  <c r="AE52" i="30"/>
  <c r="AF50" i="30"/>
  <c r="AF53" i="30"/>
  <c r="AF54" i="30"/>
  <c r="AF37" i="30"/>
  <c r="AF40" i="30"/>
  <c r="AF19" i="30"/>
  <c r="AF20" i="30"/>
  <c r="AG44" i="62"/>
  <c r="AC52" i="64"/>
  <c r="AC50" i="64"/>
  <c r="AC53" i="64"/>
  <c r="AC54" i="64"/>
  <c r="AC37" i="64"/>
  <c r="AC40" i="64"/>
  <c r="AC19" i="64"/>
  <c r="AC20" i="64"/>
  <c r="Z50" i="62"/>
  <c r="Z53" i="62"/>
  <c r="Z54" i="62"/>
  <c r="Z37" i="62"/>
  <c r="Z40" i="62"/>
  <c r="Z19" i="62"/>
  <c r="Z20" i="62"/>
  <c r="AA52" i="62"/>
  <c r="AC52" i="62"/>
  <c r="AH52" i="62"/>
  <c r="AJ44" i="62"/>
  <c r="AD50" i="62"/>
  <c r="AH44" i="64"/>
  <c r="AB52" i="62"/>
  <c r="AD52" i="64"/>
  <c r="AH52" i="30"/>
  <c r="AE52" i="64"/>
  <c r="AH50" i="30"/>
  <c r="AH53" i="30"/>
  <c r="AD50" i="64"/>
  <c r="AD53" i="64"/>
  <c r="AD54" i="64"/>
  <c r="AD37" i="64"/>
  <c r="AD40" i="64"/>
  <c r="AD19" i="64"/>
  <c r="AD20" i="64"/>
  <c r="AC50" i="62"/>
  <c r="AC53" i="62"/>
  <c r="AC54" i="62"/>
  <c r="AC37" i="62"/>
  <c r="AC40" i="62"/>
  <c r="AC19" i="62"/>
  <c r="AC20" i="62"/>
  <c r="AB50" i="62"/>
  <c r="AG50" i="30"/>
  <c r="AG53" i="30"/>
  <c r="AI44" i="62"/>
  <c r="AD52" i="62"/>
  <c r="AG52" i="30"/>
  <c r="AB44" i="30"/>
  <c r="AA44" i="30"/>
  <c r="AG44" i="64"/>
  <c r="AK44" i="62"/>
  <c r="AF52" i="64"/>
  <c r="AG50" i="64"/>
  <c r="AG53" i="64"/>
  <c r="AG54" i="64"/>
  <c r="AG37" i="64"/>
  <c r="AG40" i="64"/>
  <c r="AG19" i="64"/>
  <c r="AG20" i="64"/>
  <c r="AI50" i="30"/>
  <c r="AF50" i="64"/>
  <c r="AL44" i="62"/>
  <c r="AL44" i="64"/>
  <c r="AJ52" i="30"/>
  <c r="AC44" i="30"/>
  <c r="AN44" i="62"/>
  <c r="AE52" i="62"/>
  <c r="AI52" i="30"/>
  <c r="AG52" i="64"/>
  <c r="AG52" i="62"/>
  <c r="AF52" i="62"/>
  <c r="AD44" i="30"/>
  <c r="AJ50" i="30"/>
  <c r="AL52" i="64"/>
  <c r="AH52" i="64"/>
  <c r="AI52" i="64"/>
  <c r="AJ44" i="64"/>
  <c r="AF44" i="30"/>
  <c r="AF50" i="62"/>
  <c r="AF53" i="62"/>
  <c r="AF54" i="62"/>
  <c r="AF37" i="62"/>
  <c r="AF40" i="62"/>
  <c r="AF19" i="62"/>
  <c r="AF20" i="62"/>
  <c r="AM44" i="62"/>
  <c r="AE50" i="62"/>
  <c r="AL50" i="30"/>
  <c r="AL53" i="30"/>
  <c r="AL54" i="30"/>
  <c r="AL37" i="30"/>
  <c r="AL40" i="30"/>
  <c r="AL19" i="30"/>
  <c r="AL20" i="30"/>
  <c r="AK44" i="64"/>
  <c r="AL52" i="30"/>
  <c r="AK52" i="30"/>
  <c r="AJ52" i="64"/>
  <c r="AK50" i="30"/>
  <c r="AK53" i="30"/>
  <c r="AH50" i="64"/>
  <c r="AE44" i="30"/>
  <c r="AI50" i="64"/>
  <c r="AI53" i="64"/>
  <c r="AI54" i="64"/>
  <c r="AI37" i="64"/>
  <c r="AI40" i="64"/>
  <c r="AI19" i="64"/>
  <c r="AI20" i="64"/>
  <c r="AM52" i="30"/>
  <c r="AM44" i="64"/>
  <c r="AM50" i="30"/>
  <c r="AG50" i="62"/>
  <c r="AG53" i="62"/>
  <c r="AG54" i="62"/>
  <c r="AG37" i="62"/>
  <c r="AG40" i="62"/>
  <c r="AG19" i="62"/>
  <c r="AG20" i="62"/>
  <c r="AJ52" i="62"/>
  <c r="AP50" i="30"/>
  <c r="AP53" i="30"/>
  <c r="AP54" i="30"/>
  <c r="AP37" i="30"/>
  <c r="AP40" i="30"/>
  <c r="AP19" i="30"/>
  <c r="AP20" i="30"/>
  <c r="AH50" i="62"/>
  <c r="AN52" i="30"/>
  <c r="AO52" i="64"/>
  <c r="AN44" i="64"/>
  <c r="AK50" i="62"/>
  <c r="AG44" i="30"/>
  <c r="AI50" i="62"/>
  <c r="AI53" i="62"/>
  <c r="AI54" i="62"/>
  <c r="AI37" i="62"/>
  <c r="AI40" i="62"/>
  <c r="AI19" i="62"/>
  <c r="AI20" i="62"/>
  <c r="AO44" i="62"/>
  <c r="AP52" i="30"/>
  <c r="AL52" i="62"/>
  <c r="AJ50" i="64"/>
  <c r="AJ53" i="64"/>
  <c r="AJ54" i="64"/>
  <c r="AJ37" i="64"/>
  <c r="AJ40" i="64"/>
  <c r="AJ19" i="64"/>
  <c r="AJ20" i="64"/>
  <c r="AH44" i="30"/>
  <c r="AP44" i="62"/>
  <c r="AK52" i="64"/>
  <c r="AK50" i="64"/>
  <c r="AK53" i="64"/>
  <c r="AK54" i="64"/>
  <c r="AK37" i="64"/>
  <c r="AK40" i="64"/>
  <c r="AK19" i="64"/>
  <c r="AK20" i="64"/>
  <c r="AN50" i="30"/>
  <c r="AO52" i="30"/>
  <c r="AI52" i="62"/>
  <c r="AJ44" i="30"/>
  <c r="AQ52" i="30"/>
  <c r="AQ44" i="62"/>
  <c r="AL50" i="64"/>
  <c r="AL53" i="64"/>
  <c r="AR52" i="30"/>
  <c r="AO44" i="64"/>
  <c r="AM50" i="64"/>
  <c r="AR44" i="62"/>
  <c r="AS44" i="62"/>
  <c r="AM52" i="64"/>
  <c r="AI44" i="30"/>
  <c r="AO50" i="30"/>
  <c r="AO53" i="30"/>
  <c r="AK44" i="30"/>
  <c r="AJ50" i="62"/>
  <c r="AP44" i="64"/>
  <c r="AO50" i="62"/>
  <c r="AT44" i="62"/>
  <c r="AM52" i="62"/>
  <c r="AO50" i="64"/>
  <c r="AQ44" i="64"/>
  <c r="AN52" i="62"/>
  <c r="AN52" i="64"/>
  <c r="AL44" i="30"/>
  <c r="AN50" i="64"/>
  <c r="AN53" i="64"/>
  <c r="AN54" i="64"/>
  <c r="AN37" i="64"/>
  <c r="AN40" i="64"/>
  <c r="AN19" i="64"/>
  <c r="AN20" i="64"/>
  <c r="AK52" i="62"/>
  <c r="AU44" i="62"/>
  <c r="AQ50" i="30"/>
  <c r="AR44" i="64"/>
  <c r="AM50" i="62"/>
  <c r="AM53" i="62"/>
  <c r="AM54" i="62"/>
  <c r="AM37" i="62"/>
  <c r="AM40" i="62"/>
  <c r="AM19" i="62"/>
  <c r="AM20" i="62"/>
  <c r="AQ52" i="64"/>
  <c r="AP52" i="64"/>
  <c r="AR50" i="30"/>
  <c r="AN50" i="62"/>
  <c r="AN53" i="62"/>
  <c r="AN54" i="62"/>
  <c r="AN37" i="62"/>
  <c r="AN40" i="62"/>
  <c r="AN19" i="62"/>
  <c r="AN20" i="62"/>
  <c r="AP50" i="64"/>
  <c r="AP53" i="64"/>
  <c r="AP54" i="64"/>
  <c r="AP37" i="64"/>
  <c r="AP40" i="64"/>
  <c r="AP19" i="64"/>
  <c r="AP20" i="64"/>
  <c r="AV44" i="62"/>
  <c r="AN44" i="30"/>
  <c r="AL50" i="62"/>
  <c r="AL53" i="62"/>
  <c r="AL54" i="62"/>
  <c r="AL37" i="62"/>
  <c r="AL40" i="62"/>
  <c r="AL19" i="62"/>
  <c r="AL20" i="62"/>
  <c r="AR50" i="64"/>
  <c r="AT52" i="30"/>
  <c r="AS50" i="30"/>
  <c r="AM44" i="30"/>
  <c r="AT44" i="64"/>
  <c r="AS44" i="64"/>
  <c r="AS50" i="64"/>
  <c r="AO52" i="62"/>
  <c r="AP52" i="62"/>
  <c r="AW44" i="62"/>
  <c r="AR52" i="64"/>
  <c r="AU44" i="64"/>
  <c r="AP50" i="62"/>
  <c r="AP53" i="62"/>
  <c r="AP54" i="62"/>
  <c r="AP37" i="62"/>
  <c r="AP40" i="62"/>
  <c r="AP19" i="62"/>
  <c r="AP20" i="62"/>
  <c r="AQ50" i="64"/>
  <c r="AV52" i="30"/>
  <c r="AS52" i="30"/>
  <c r="AU52" i="30"/>
  <c r="AQ52" i="62"/>
  <c r="AU50" i="30"/>
  <c r="AO44" i="30"/>
  <c r="AR52" i="62"/>
  <c r="AS52" i="62"/>
  <c r="AS52" i="64"/>
  <c r="AV44" i="64"/>
  <c r="AT52" i="64"/>
  <c r="AT50" i="30"/>
  <c r="AT53" i="30"/>
  <c r="AW50" i="30"/>
  <c r="AQ44" i="30"/>
  <c r="AW52" i="64"/>
  <c r="AQ50" i="62"/>
  <c r="AQ53" i="62"/>
  <c r="AQ54" i="62"/>
  <c r="AQ37" i="62"/>
  <c r="AQ40" i="62"/>
  <c r="AQ19" i="62"/>
  <c r="AQ20" i="62"/>
  <c r="AR44" i="30"/>
  <c r="AY44" i="62"/>
  <c r="AU52" i="62"/>
  <c r="AX44" i="62"/>
  <c r="AX52" i="30"/>
  <c r="AU52" i="64"/>
  <c r="AW44" i="64"/>
  <c r="AP44" i="30"/>
  <c r="AV50" i="30"/>
  <c r="AV53" i="30"/>
  <c r="AT52" i="62"/>
  <c r="AS50" i="62"/>
  <c r="AS53" i="62"/>
  <c r="AT50" i="64"/>
  <c r="AY50" i="30"/>
  <c r="AY53" i="30"/>
  <c r="AY54" i="30"/>
  <c r="AY37" i="30"/>
  <c r="AY40" i="30"/>
  <c r="AY19" i="30"/>
  <c r="AY20" i="30"/>
  <c r="AY44" i="64"/>
  <c r="AU50" i="62"/>
  <c r="AU53" i="62"/>
  <c r="AU54" i="62"/>
  <c r="AU37" i="62"/>
  <c r="AU40" i="62"/>
  <c r="AU19" i="62"/>
  <c r="AU20" i="62"/>
  <c r="AV52" i="62"/>
  <c r="BA44" i="62"/>
  <c r="AV52" i="64"/>
  <c r="AR50" i="62"/>
  <c r="AR53" i="62"/>
  <c r="AR54" i="62"/>
  <c r="AR37" i="62"/>
  <c r="AR40" i="62"/>
  <c r="AR19" i="62"/>
  <c r="AR20" i="62"/>
  <c r="AY52" i="30"/>
  <c r="AT50" i="62"/>
  <c r="AX50" i="30"/>
  <c r="AX53" i="30"/>
  <c r="AX54" i="30"/>
  <c r="AX37" i="30"/>
  <c r="AX40" i="30"/>
  <c r="AX19" i="30"/>
  <c r="AX20" i="30"/>
  <c r="AW52" i="30"/>
  <c r="AZ44" i="62"/>
  <c r="AU44" i="30"/>
  <c r="AX44" i="64"/>
  <c r="AU50" i="64"/>
  <c r="AZ44" i="64"/>
  <c r="AW50" i="64"/>
  <c r="AS44" i="30"/>
  <c r="AV50" i="64"/>
  <c r="BB44" i="62"/>
  <c r="AZ50" i="30"/>
  <c r="AZ53" i="30"/>
  <c r="AZ54" i="30"/>
  <c r="AZ37" i="30"/>
  <c r="AZ40" i="30"/>
  <c r="AZ19" i="30"/>
  <c r="AZ20" i="30"/>
  <c r="AX52" i="64"/>
  <c r="BA52" i="30"/>
  <c r="AV50" i="62"/>
  <c r="AV53" i="62"/>
  <c r="AV54" i="62"/>
  <c r="AV37" i="62"/>
  <c r="AV40" i="62"/>
  <c r="AV19" i="62"/>
  <c r="AV20" i="62"/>
  <c r="BC44" i="62"/>
  <c r="AW52" i="62"/>
  <c r="AT44" i="30"/>
  <c r="BA44" i="64"/>
  <c r="AX52" i="62"/>
  <c r="BB44" i="64"/>
  <c r="AY52" i="64"/>
  <c r="AX50" i="64"/>
  <c r="BA50" i="30"/>
  <c r="AW50" i="62"/>
  <c r="AW53" i="62"/>
  <c r="AW54" i="62"/>
  <c r="AW37" i="62"/>
  <c r="AW40" i="62"/>
  <c r="AW19" i="62"/>
  <c r="AW20" i="62"/>
  <c r="BC52" i="62"/>
  <c r="AZ52" i="64"/>
  <c r="BB52" i="30"/>
  <c r="AX50" i="62"/>
  <c r="AX53" i="62"/>
  <c r="AX54" i="62"/>
  <c r="AX37" i="62"/>
  <c r="AX40" i="62"/>
  <c r="AX19" i="62"/>
  <c r="AX20" i="62"/>
  <c r="AY52" i="62"/>
  <c r="AZ52" i="30"/>
  <c r="BC44" i="64"/>
  <c r="AW44" i="30"/>
  <c r="AY50" i="64"/>
  <c r="AY53" i="64"/>
  <c r="AY50" i="62"/>
  <c r="AZ52" i="62"/>
  <c r="AV44" i="30"/>
  <c r="BC50" i="30"/>
  <c r="BC52" i="64"/>
  <c r="BB50" i="30"/>
  <c r="BB53" i="30"/>
  <c r="BB54" i="30"/>
  <c r="BB37" i="30"/>
  <c r="BB40" i="30"/>
  <c r="BB19" i="30"/>
  <c r="BB20" i="30"/>
  <c r="BC52" i="30"/>
  <c r="BC50" i="64"/>
  <c r="BC53" i="64"/>
  <c r="BC54" i="64"/>
  <c r="BC37" i="64"/>
  <c r="BC40" i="64"/>
  <c r="BC19" i="64"/>
  <c r="BC20" i="64"/>
  <c r="AX44" i="30"/>
  <c r="BB52" i="62"/>
  <c r="AZ50" i="64"/>
  <c r="AZ53" i="64"/>
  <c r="AZ54" i="64"/>
  <c r="AZ37" i="64"/>
  <c r="AZ40" i="64"/>
  <c r="AZ19" i="64"/>
  <c r="AZ20" i="64"/>
  <c r="BA50" i="62"/>
  <c r="BC50" i="62"/>
  <c r="BB52" i="64"/>
  <c r="BB53" i="64"/>
  <c r="BB54" i="64"/>
  <c r="BB37" i="64"/>
  <c r="BB40" i="64"/>
  <c r="BB19" i="64"/>
  <c r="BB20" i="64"/>
  <c r="BA52" i="62"/>
  <c r="BA52" i="64"/>
  <c r="AZ50" i="62"/>
  <c r="BA50" i="64"/>
  <c r="AK54" i="30"/>
  <c r="AK37" i="30"/>
  <c r="AK40" i="30"/>
  <c r="AK19" i="30"/>
  <c r="AK20" i="30"/>
  <c r="Z53" i="30"/>
  <c r="Z54" i="30"/>
  <c r="Z37" i="30"/>
  <c r="Z40" i="30"/>
  <c r="Z19" i="30"/>
  <c r="Z20" i="30"/>
  <c r="Y53" i="30"/>
  <c r="Y54" i="30"/>
  <c r="Y37" i="30"/>
  <c r="Y40" i="30"/>
  <c r="Y19" i="30"/>
  <c r="Y20" i="30"/>
  <c r="M63" i="103"/>
  <c r="I50" i="91"/>
  <c r="K58" i="95"/>
  <c r="K58" i="79"/>
  <c r="BA53" i="64"/>
  <c r="BA54" i="64"/>
  <c r="BA37" i="64"/>
  <c r="BA40" i="64"/>
  <c r="BA19" i="64"/>
  <c r="BA20" i="64"/>
  <c r="BA53" i="30"/>
  <c r="BA54" i="30"/>
  <c r="BA37" i="30"/>
  <c r="BA40" i="30"/>
  <c r="BA19" i="30"/>
  <c r="BA20" i="30"/>
  <c r="AT53" i="62"/>
  <c r="AT54" i="62"/>
  <c r="AT37" i="62"/>
  <c r="AT40" i="62"/>
  <c r="AT19" i="62"/>
  <c r="AT20" i="62"/>
  <c r="AV54" i="30"/>
  <c r="AV37" i="30"/>
  <c r="AV40" i="30"/>
  <c r="AV19" i="30"/>
  <c r="AV20" i="30"/>
  <c r="AW53" i="30"/>
  <c r="AW54" i="30"/>
  <c r="AW37" i="30"/>
  <c r="AW40" i="30"/>
  <c r="AW19" i="30"/>
  <c r="AW20" i="30"/>
  <c r="AS53" i="64"/>
  <c r="AS54" i="64"/>
  <c r="AS37" i="64"/>
  <c r="AS40" i="64"/>
  <c r="AS19" i="64"/>
  <c r="AS20" i="64"/>
  <c r="AS53" i="30"/>
  <c r="AS54" i="30"/>
  <c r="AS37" i="30"/>
  <c r="AS40" i="30"/>
  <c r="AS19" i="30"/>
  <c r="AS20" i="30"/>
  <c r="AR53" i="30"/>
  <c r="AR54" i="30"/>
  <c r="AR37" i="30"/>
  <c r="AR40" i="30"/>
  <c r="AR19" i="30"/>
  <c r="AR20" i="30"/>
  <c r="AO54" i="30"/>
  <c r="AO37" i="30"/>
  <c r="AO40" i="30"/>
  <c r="AO19" i="30"/>
  <c r="AO20" i="30"/>
  <c r="AL54" i="64"/>
  <c r="AL37" i="64"/>
  <c r="AL40" i="64"/>
  <c r="AL19" i="64"/>
  <c r="AL20" i="64"/>
  <c r="AH54" i="30"/>
  <c r="AH37" i="30"/>
  <c r="AH40" i="30"/>
  <c r="AH19" i="30"/>
  <c r="AH20" i="30"/>
  <c r="AZ53" i="62"/>
  <c r="AZ54" i="62"/>
  <c r="AZ37" i="62"/>
  <c r="AZ40" i="62"/>
  <c r="AZ19" i="62"/>
  <c r="AZ20" i="62"/>
  <c r="BC53" i="62"/>
  <c r="BC54" i="62"/>
  <c r="BC37" i="62"/>
  <c r="BC40" i="62"/>
  <c r="BC19" i="62"/>
  <c r="BC20" i="62"/>
  <c r="AY53" i="62"/>
  <c r="AY54" i="62"/>
  <c r="AY37" i="62"/>
  <c r="AY40" i="62"/>
  <c r="AY19" i="62"/>
  <c r="AY20" i="62"/>
  <c r="AX53" i="64"/>
  <c r="AX54" i="64"/>
  <c r="AX37" i="64"/>
  <c r="AX40" i="64"/>
  <c r="AX19" i="64"/>
  <c r="AX20" i="64"/>
  <c r="AT53" i="64"/>
  <c r="AT54" i="64"/>
  <c r="AT37" i="64"/>
  <c r="AT40" i="64"/>
  <c r="AT19" i="64"/>
  <c r="AT20" i="64"/>
  <c r="AT54" i="30"/>
  <c r="AT37" i="30"/>
  <c r="AT40" i="30"/>
  <c r="AT19" i="30"/>
  <c r="AT20" i="30"/>
  <c r="AQ53" i="64"/>
  <c r="AQ54" i="64"/>
  <c r="AQ37" i="64"/>
  <c r="AQ40" i="64"/>
  <c r="AQ19" i="64"/>
  <c r="AQ20" i="64"/>
  <c r="AQ53" i="30"/>
  <c r="AQ54" i="30"/>
  <c r="AQ37" i="30"/>
  <c r="AQ40" i="30"/>
  <c r="AQ19" i="30"/>
  <c r="AQ20" i="30"/>
  <c r="AO53" i="64"/>
  <c r="AO54" i="64"/>
  <c r="AO37" i="64"/>
  <c r="AO40" i="64"/>
  <c r="AO19" i="64"/>
  <c r="AO20" i="64"/>
  <c r="AM53" i="64"/>
  <c r="AM54" i="64"/>
  <c r="AM37" i="64"/>
  <c r="AM40" i="64"/>
  <c r="AM19" i="64"/>
  <c r="AM20" i="64"/>
  <c r="AK53" i="62"/>
  <c r="AK54" i="62"/>
  <c r="AK37" i="62"/>
  <c r="AK40" i="62"/>
  <c r="AK19" i="62"/>
  <c r="AK20" i="62"/>
  <c r="AH53" i="62"/>
  <c r="AH54" i="62"/>
  <c r="AH37" i="62"/>
  <c r="AH40" i="62"/>
  <c r="AH19" i="62"/>
  <c r="AH20" i="62"/>
  <c r="AM53" i="30"/>
  <c r="AM54" i="30"/>
  <c r="AM37" i="30"/>
  <c r="AM40" i="30"/>
  <c r="AM19" i="30"/>
  <c r="AM20" i="30"/>
  <c r="AE53" i="62"/>
  <c r="AE54" i="62"/>
  <c r="AE37" i="62"/>
  <c r="AE40" i="62"/>
  <c r="AE19" i="62"/>
  <c r="AE20" i="62"/>
  <c r="AJ53" i="30"/>
  <c r="AJ54" i="30"/>
  <c r="AJ37" i="30"/>
  <c r="AJ40" i="30"/>
  <c r="AJ19" i="30"/>
  <c r="AJ20" i="30"/>
  <c r="AF53" i="64"/>
  <c r="AF54" i="64"/>
  <c r="AF37" i="64"/>
  <c r="AF40" i="64"/>
  <c r="AF19" i="64"/>
  <c r="AF20" i="64"/>
  <c r="AB53" i="62"/>
  <c r="AB54" i="62"/>
  <c r="AB37" i="62"/>
  <c r="AB40" i="62"/>
  <c r="AB19" i="62"/>
  <c r="AB20" i="62"/>
  <c r="Y53" i="62"/>
  <c r="Y54" i="62"/>
  <c r="Y37" i="62"/>
  <c r="Y40" i="62"/>
  <c r="Y19" i="62"/>
  <c r="Y20" i="62"/>
  <c r="AA53" i="64"/>
  <c r="AA54" i="64"/>
  <c r="AA37" i="64"/>
  <c r="AA40" i="64"/>
  <c r="AA19" i="64"/>
  <c r="AA20" i="64"/>
  <c r="V53" i="64"/>
  <c r="V54" i="64"/>
  <c r="V37" i="64"/>
  <c r="V40" i="64"/>
  <c r="V19" i="64"/>
  <c r="V20" i="64"/>
  <c r="U53" i="62"/>
  <c r="U54" i="62"/>
  <c r="U37" i="62"/>
  <c r="U40" i="62"/>
  <c r="U19" i="62"/>
  <c r="U20" i="62"/>
  <c r="S53" i="64"/>
  <c r="S54" i="64"/>
  <c r="S37" i="64"/>
  <c r="S40" i="64"/>
  <c r="S19" i="64"/>
  <c r="S20" i="64"/>
  <c r="W54" i="30"/>
  <c r="W37" i="30"/>
  <c r="W40" i="30"/>
  <c r="W19" i="30"/>
  <c r="W20" i="30"/>
  <c r="R53" i="64"/>
  <c r="R54" i="64"/>
  <c r="R37" i="64"/>
  <c r="R40" i="64"/>
  <c r="R19" i="64"/>
  <c r="R20" i="64"/>
  <c r="Q53" i="62"/>
  <c r="Q54" i="62"/>
  <c r="Q37" i="62"/>
  <c r="Q40" i="62"/>
  <c r="Q19" i="62"/>
  <c r="Q20" i="62"/>
  <c r="P53" i="64"/>
  <c r="P54" i="64"/>
  <c r="P37" i="64"/>
  <c r="P40" i="64"/>
  <c r="P19" i="64"/>
  <c r="P20" i="64"/>
  <c r="K53" i="64"/>
  <c r="K54" i="64"/>
  <c r="K37" i="64"/>
  <c r="K40" i="64"/>
  <c r="K19" i="64"/>
  <c r="K20" i="64"/>
  <c r="J53" i="62"/>
  <c r="J54" i="62"/>
  <c r="J37" i="62"/>
  <c r="J40" i="62"/>
  <c r="J19" i="62"/>
  <c r="J20" i="62"/>
  <c r="G53" i="62"/>
  <c r="G54" i="62"/>
  <c r="G37" i="62"/>
  <c r="G40" i="62"/>
  <c r="G19" i="62"/>
  <c r="G20" i="62"/>
  <c r="L53" i="30"/>
  <c r="L54" i="30"/>
  <c r="L37" i="30"/>
  <c r="L40" i="30"/>
  <c r="L19" i="30"/>
  <c r="L20" i="30"/>
  <c r="J54" i="30"/>
  <c r="J37" i="30"/>
  <c r="J40" i="30"/>
  <c r="J19" i="30"/>
  <c r="J20" i="30"/>
  <c r="I53" i="30"/>
  <c r="I54" i="30"/>
  <c r="I37" i="30"/>
  <c r="I40" i="30"/>
  <c r="I19" i="30"/>
  <c r="I20" i="30"/>
  <c r="BA53" i="62"/>
  <c r="BA54" i="62"/>
  <c r="BA37" i="62"/>
  <c r="BA40" i="62"/>
  <c r="BA19" i="62"/>
  <c r="BA20" i="62"/>
  <c r="BC53" i="30"/>
  <c r="BC54" i="30"/>
  <c r="BC37" i="30"/>
  <c r="BC40" i="30"/>
  <c r="BC19" i="30"/>
  <c r="BC20" i="30"/>
  <c r="AY54" i="64"/>
  <c r="AY37" i="64"/>
  <c r="AY40" i="64"/>
  <c r="AY19" i="64"/>
  <c r="AY20" i="64"/>
  <c r="AV53" i="64"/>
  <c r="AV54" i="64"/>
  <c r="AV37" i="64"/>
  <c r="AV40" i="64"/>
  <c r="AV19" i="64"/>
  <c r="AV20" i="64"/>
  <c r="AU53" i="64"/>
  <c r="AU54" i="64"/>
  <c r="AU37" i="64"/>
  <c r="AU40" i="64"/>
  <c r="AU19" i="64"/>
  <c r="AU20" i="64"/>
  <c r="AS54" i="62"/>
  <c r="AS37" i="62"/>
  <c r="AS40" i="62"/>
  <c r="AS19" i="62"/>
  <c r="AS20" i="62"/>
  <c r="AR53" i="64"/>
  <c r="AR54" i="64"/>
  <c r="AR37" i="64"/>
  <c r="AR40" i="64"/>
  <c r="AR19" i="64"/>
  <c r="AR20" i="64"/>
  <c r="AJ53" i="62"/>
  <c r="AJ54" i="62"/>
  <c r="AJ37" i="62"/>
  <c r="AJ40" i="62"/>
  <c r="AJ19" i="62"/>
  <c r="AJ20" i="62"/>
  <c r="AN53" i="30"/>
  <c r="AN54" i="30"/>
  <c r="AN37" i="30"/>
  <c r="AN40" i="30"/>
  <c r="AN19" i="30"/>
  <c r="AN20" i="30"/>
  <c r="AH53" i="64"/>
  <c r="AH54" i="64"/>
  <c r="AH37" i="64"/>
  <c r="AH40" i="64"/>
  <c r="AH19" i="64"/>
  <c r="AH20" i="64"/>
  <c r="AI53" i="30"/>
  <c r="AI54" i="30"/>
  <c r="AI37" i="30"/>
  <c r="AI40" i="30"/>
  <c r="AI19" i="30"/>
  <c r="AI20" i="30"/>
  <c r="AD53" i="62"/>
  <c r="AD54" i="62"/>
  <c r="AD37" i="62"/>
  <c r="AD40" i="62"/>
  <c r="AD19" i="62"/>
  <c r="AD20" i="62"/>
  <c r="Z53" i="64"/>
  <c r="Z54" i="64"/>
  <c r="Z37" i="64"/>
  <c r="Z40" i="64"/>
  <c r="Z19" i="64"/>
  <c r="Z20" i="64"/>
  <c r="X53" i="64"/>
  <c r="X54" i="64"/>
  <c r="X37" i="64"/>
  <c r="X40" i="64"/>
  <c r="X19" i="64"/>
  <c r="X20" i="64"/>
  <c r="U53" i="64"/>
  <c r="U54" i="64"/>
  <c r="U37" i="64"/>
  <c r="U40" i="64"/>
  <c r="U19" i="64"/>
  <c r="U20" i="64"/>
  <c r="S53" i="62"/>
  <c r="S54" i="62"/>
  <c r="S37" i="62"/>
  <c r="S40" i="62"/>
  <c r="S19" i="62"/>
  <c r="S20" i="62"/>
  <c r="X53" i="30"/>
  <c r="X54" i="30"/>
  <c r="X37" i="30"/>
  <c r="X40" i="30"/>
  <c r="X19" i="30"/>
  <c r="X20" i="30"/>
  <c r="V53" i="30"/>
  <c r="V54" i="30"/>
  <c r="V37" i="30"/>
  <c r="V40" i="30"/>
  <c r="V19" i="30"/>
  <c r="V20" i="30"/>
  <c r="R53" i="30"/>
  <c r="R54" i="30"/>
  <c r="R37" i="30"/>
  <c r="R40" i="30"/>
  <c r="R19" i="30"/>
  <c r="R20" i="30"/>
  <c r="I53" i="64"/>
  <c r="I54" i="64"/>
  <c r="I37" i="64"/>
  <c r="I40" i="64"/>
  <c r="I19" i="64"/>
  <c r="I20" i="64"/>
  <c r="O54" i="30"/>
  <c r="O37" i="30"/>
  <c r="O40" i="30"/>
  <c r="O19" i="30"/>
  <c r="O20" i="30"/>
  <c r="G53" i="64"/>
  <c r="G54" i="64"/>
  <c r="G37" i="64"/>
  <c r="G40" i="64"/>
  <c r="G19" i="64"/>
  <c r="G20" i="64"/>
  <c r="K54" i="30"/>
  <c r="K37" i="30"/>
  <c r="K40" i="30"/>
  <c r="K19" i="30"/>
  <c r="K20" i="30"/>
  <c r="H54" i="30"/>
  <c r="H37" i="30"/>
  <c r="H40" i="30"/>
  <c r="H19" i="30"/>
  <c r="H20" i="30"/>
  <c r="F53" i="30"/>
  <c r="F54" i="30"/>
  <c r="F37" i="30"/>
  <c r="F40" i="30"/>
  <c r="F19" i="30"/>
  <c r="F20" i="30"/>
  <c r="F10" i="30"/>
  <c r="F9" i="30"/>
  <c r="AW53" i="64"/>
  <c r="AW54" i="64"/>
  <c r="AW37" i="64"/>
  <c r="AW40" i="64"/>
  <c r="AW19" i="64"/>
  <c r="AW20" i="64"/>
  <c r="AU53" i="30"/>
  <c r="AU54" i="30"/>
  <c r="AU37" i="30"/>
  <c r="AU40" i="30"/>
  <c r="AU19" i="30"/>
  <c r="AU20" i="30"/>
  <c r="AO53" i="62"/>
  <c r="AO54" i="62"/>
  <c r="AO37" i="62"/>
  <c r="AO40" i="62"/>
  <c r="AO19" i="62"/>
  <c r="AO20" i="62"/>
  <c r="AG54" i="30"/>
  <c r="AG37" i="30"/>
  <c r="AG40" i="30"/>
  <c r="AG19" i="30"/>
  <c r="AG20" i="30"/>
  <c r="AD53" i="30"/>
  <c r="AD54" i="30"/>
  <c r="AD37" i="30"/>
  <c r="AD40" i="30"/>
  <c r="AD19" i="30"/>
  <c r="AD20" i="30"/>
  <c r="X53" i="62"/>
  <c r="X54" i="62"/>
  <c r="X37" i="62"/>
  <c r="X40" i="62"/>
  <c r="X19" i="62"/>
  <c r="X20" i="62"/>
  <c r="AA53" i="30"/>
  <c r="AA54" i="30"/>
  <c r="AA37" i="30"/>
  <c r="AA40" i="30"/>
  <c r="AA19" i="30"/>
  <c r="AA20" i="30"/>
  <c r="U54" i="30"/>
  <c r="U37" i="30"/>
  <c r="U40" i="30"/>
  <c r="U19" i="30"/>
  <c r="U20" i="30"/>
  <c r="T54" i="30"/>
  <c r="T37" i="30"/>
  <c r="T40" i="30"/>
  <c r="T19" i="30"/>
  <c r="T20" i="30"/>
  <c r="P53" i="30"/>
  <c r="P54" i="30"/>
  <c r="P37" i="30"/>
  <c r="P40" i="30"/>
  <c r="P19" i="30"/>
  <c r="P20" i="30"/>
  <c r="O53" i="64"/>
  <c r="O54" i="64"/>
  <c r="O37" i="64"/>
  <c r="O40" i="64"/>
  <c r="O19" i="64"/>
  <c r="O20" i="64"/>
  <c r="N53" i="30"/>
  <c r="N54" i="30"/>
  <c r="N37" i="30"/>
  <c r="N40" i="30"/>
  <c r="N19" i="30"/>
  <c r="N20" i="30"/>
  <c r="H53" i="64"/>
  <c r="H54" i="64"/>
  <c r="H37" i="64"/>
  <c r="H40" i="64"/>
  <c r="H19" i="64"/>
  <c r="H20" i="64"/>
  <c r="M53" i="30"/>
  <c r="M54" i="30"/>
  <c r="M37" i="30"/>
  <c r="M40" i="30"/>
  <c r="M19" i="30"/>
  <c r="M20" i="30"/>
  <c r="F53" i="62"/>
  <c r="F54" i="62"/>
  <c r="F37" i="62"/>
  <c r="F40" i="62"/>
  <c r="F19" i="62"/>
  <c r="F20" i="62"/>
  <c r="F10" i="62"/>
  <c r="F9" i="62"/>
  <c r="K59" i="95"/>
  <c r="K61" i="95"/>
  <c r="M64" i="103"/>
  <c r="M66" i="103"/>
  <c r="I57" i="78"/>
  <c r="I58" i="79"/>
  <c r="I63" i="103"/>
  <c r="I60" i="94"/>
  <c r="K59" i="79"/>
  <c r="K61" i="79"/>
  <c r="I58" i="95"/>
  <c r="I59" i="95"/>
  <c r="K63" i="103"/>
  <c r="K64" i="103"/>
  <c r="K60" i="94"/>
  <c r="K61" i="94"/>
  <c r="I55" i="90"/>
  <c r="I56" i="90"/>
  <c r="I53" i="91"/>
  <c r="I51" i="91"/>
  <c r="I59" i="79"/>
  <c r="I61" i="79"/>
  <c r="I61" i="94"/>
  <c r="I63" i="94"/>
  <c r="M73" i="103"/>
  <c r="M67" i="103"/>
  <c r="K68" i="79"/>
  <c r="K62" i="79"/>
  <c r="I60" i="91"/>
  <c r="I54" i="91"/>
  <c r="I64" i="103"/>
  <c r="I66" i="103"/>
  <c r="K68" i="95"/>
  <c r="K62" i="95"/>
  <c r="I58" i="78"/>
  <c r="I60" i="78"/>
  <c r="I67" i="78"/>
  <c r="I61" i="78"/>
  <c r="I73" i="103"/>
  <c r="I67" i="103"/>
  <c r="I70" i="94"/>
  <c r="I64" i="94"/>
  <c r="I68" i="79"/>
  <c r="I62" i="79"/>
</calcChain>
</file>

<file path=xl/sharedStrings.xml><?xml version="1.0" encoding="utf-8"?>
<sst xmlns="http://schemas.openxmlformats.org/spreadsheetml/2006/main" count="2642" uniqueCount="525">
  <si>
    <t>Energy</t>
  </si>
  <si>
    <t>Labor</t>
  </si>
  <si>
    <t>Electricity</t>
  </si>
  <si>
    <t>Benefits</t>
  </si>
  <si>
    <t>Demand Charge $/kVa</t>
  </si>
  <si>
    <t>years</t>
  </si>
  <si>
    <t xml:space="preserve">1.  </t>
  </si>
  <si>
    <t xml:space="preserve">2.  </t>
  </si>
  <si>
    <t xml:space="preserve">3.  </t>
  </si>
  <si>
    <t xml:space="preserve">4.  </t>
  </si>
  <si>
    <t>Topic</t>
  </si>
  <si>
    <t>Value</t>
  </si>
  <si>
    <t>Units</t>
  </si>
  <si>
    <t>Financing maturity</t>
  </si>
  <si>
    <t xml:space="preserve">Financing interest rate </t>
  </si>
  <si>
    <t>Debt structure</t>
  </si>
  <si>
    <t>Capitalized interest</t>
  </si>
  <si>
    <t>Equal</t>
  </si>
  <si>
    <t>Land acquisition or rights of way</t>
  </si>
  <si>
    <t>Const'n</t>
  </si>
  <si>
    <t>Permits</t>
  </si>
  <si>
    <t>Environmental mitigation</t>
  </si>
  <si>
    <t>Financing costs, capitalized</t>
  </si>
  <si>
    <t>No capitalized interest or other production feature</t>
  </si>
  <si>
    <t>Annual</t>
  </si>
  <si>
    <t>Financial Assumptions</t>
  </si>
  <si>
    <t>Economic Assumptions</t>
  </si>
  <si>
    <t>Construction cost escalation</t>
  </si>
  <si>
    <t>annual</t>
  </si>
  <si>
    <t>Payments through maturity</t>
  </si>
  <si>
    <t>LCC Period, Cost, Financial and Economic Assumptions</t>
  </si>
  <si>
    <t>Notes</t>
  </si>
  <si>
    <t>Cell fill color:  204/255/255</t>
  </si>
  <si>
    <t>(from cost estimate base year)</t>
  </si>
  <si>
    <t>Initial</t>
  </si>
  <si>
    <t xml:space="preserve"> </t>
  </si>
  <si>
    <t>Dollar value</t>
  </si>
  <si>
    <t>Administration/legal</t>
  </si>
  <si>
    <t>Contingency allowance</t>
  </si>
  <si>
    <t>Subtotal</t>
  </si>
  <si>
    <t>Bond sizing</t>
  </si>
  <si>
    <t>Proceeds required, escalated</t>
  </si>
  <si>
    <t>Bond reserve</t>
  </si>
  <si>
    <t>Annual debt service</t>
  </si>
  <si>
    <t>Debt Service Projection</t>
  </si>
  <si>
    <t>Initial financing</t>
  </si>
  <si>
    <t>Engineering (pre thru final)</t>
  </si>
  <si>
    <t>Constn mgmt/observation</t>
  </si>
  <si>
    <t>Totals</t>
  </si>
  <si>
    <t>($000s)</t>
  </si>
  <si>
    <t>($0s)</t>
  </si>
  <si>
    <t>Details</t>
  </si>
  <si>
    <t>Component Summaries</t>
  </si>
  <si>
    <t>Operations and Maintenance</t>
  </si>
  <si>
    <t>Materials &amp; Supplies</t>
  </si>
  <si>
    <t>Demand, kW or kVa</t>
  </si>
  <si>
    <t>Total O&amp;M</t>
  </si>
  <si>
    <t>PV of O&amp;M and Intang. Costs</t>
  </si>
  <si>
    <t>PV of Benefits</t>
  </si>
  <si>
    <t>Costs</t>
  </si>
  <si>
    <t>Capital Costs ($000s)</t>
  </si>
  <si>
    <t>Period</t>
  </si>
  <si>
    <t>First year of operations following initial construction</t>
  </si>
  <si>
    <t>Year of analysis</t>
  </si>
  <si>
    <t>Not capitalized (self supporting)</t>
  </si>
  <si>
    <t xml:space="preserve">Follows Capital Asset Pricing Model.  Same discount rate for all alternatives. </t>
  </si>
  <si>
    <t>(No coverage)</t>
  </si>
  <si>
    <t>Sum of benefits</t>
  </si>
  <si>
    <t>Escalated</t>
  </si>
  <si>
    <t>Escalated to indicated year</t>
  </si>
  <si>
    <t xml:space="preserve">(embedded) </t>
  </si>
  <si>
    <t>Natural gas cost, escalated</t>
  </si>
  <si>
    <t>Total, energy, escalated</t>
  </si>
  <si>
    <t>Summaries, escalated costs</t>
  </si>
  <si>
    <t>Total (not incl Benefits)</t>
  </si>
  <si>
    <t>O&amp;M and general cost escalation</t>
  </si>
  <si>
    <t>Cost estimate dollar basis year</t>
  </si>
  <si>
    <t>Elec.consump.growth/yr</t>
  </si>
  <si>
    <t>Electricity use, kwh</t>
  </si>
  <si>
    <t>Annual growth in electricty consumption</t>
  </si>
  <si>
    <t>Life Cycle Assumptions</t>
  </si>
  <si>
    <t>Cost Assumptions</t>
  </si>
  <si>
    <t>Computed from components</t>
  </si>
  <si>
    <t>(escalated)</t>
  </si>
  <si>
    <t>Percentage of bond sale, not % of capital cost</t>
  </si>
  <si>
    <t>Useful Life</t>
  </si>
  <si>
    <t>Sum of above</t>
  </si>
  <si>
    <t>Re-caps</t>
  </si>
  <si>
    <t>(other)</t>
  </si>
  <si>
    <t>(years)</t>
  </si>
  <si>
    <t>Name</t>
  </si>
  <si>
    <t xml:space="preserve">Recapitalize Schedule . . . </t>
  </si>
  <si>
    <t>Sum of existing asset re-cap costs</t>
  </si>
  <si>
    <t>End of</t>
  </si>
  <si>
    <t>Life Cycle</t>
  </si>
  <si>
    <t>Residual</t>
  </si>
  <si>
    <t>Cost in unescalated dollars</t>
  </si>
  <si>
    <t>Sum of projected annual debt service</t>
  </si>
  <si>
    <t>(row)</t>
  </si>
  <si>
    <t xml:space="preserve">Item </t>
  </si>
  <si>
    <t xml:space="preserve">Existing Depreciating Assets </t>
  </si>
  <si>
    <t>Present Values of Capital Components</t>
  </si>
  <si>
    <t>Energy, Chemical and Labor Costs</t>
  </si>
  <si>
    <t>O&amp;M Cost Escalation (from Assumptions sheet)</t>
  </si>
  <si>
    <t>Initial Year of Operations</t>
  </si>
  <si>
    <t>Ancillary capital costs*</t>
  </si>
  <si>
    <t xml:space="preserve">Capital and O&amp;M cost bases </t>
  </si>
  <si>
    <t>"Present" year for present value or present worth computations</t>
  </si>
  <si>
    <t>Initial Capital Construction</t>
  </si>
  <si>
    <t>Subsequent Capital Replacements</t>
  </si>
  <si>
    <t>Sub-component</t>
  </si>
  <si>
    <t>First Main Component</t>
  </si>
  <si>
    <t>Second Main Component</t>
  </si>
  <si>
    <t>LCC Capital Costs and Schedule,</t>
  </si>
  <si>
    <t>Estimated remaining life:</t>
  </si>
  <si>
    <t>…financial costs or cost escalation</t>
  </si>
  <si>
    <t>Capital cost basis, not including…</t>
  </si>
  <si>
    <t xml:space="preserve">LCC O&amp;M Costs and Intangibles, </t>
  </si>
  <si>
    <t>Ancillary cost*</t>
  </si>
  <si>
    <t>Principal component</t>
  </si>
  <si>
    <t>Ancillary Cost Components*</t>
  </si>
  <si>
    <t>% of ECC</t>
  </si>
  <si>
    <t xml:space="preserve">O&amp;M </t>
  </si>
  <si>
    <t>Base elec. use, kwh/yr</t>
  </si>
  <si>
    <t>Electricty cost, escalated</t>
  </si>
  <si>
    <t>Demand charge, escalated</t>
  </si>
  <si>
    <t>Total electricity cost, escalated</t>
  </si>
  <si>
    <t xml:space="preserve">Construction cost contingency allowance </t>
  </si>
  <si>
    <t>Applied to estimated construction plus ancillary costs.*</t>
  </si>
  <si>
    <t>Ancillary cost percentage of ECC</t>
  </si>
  <si>
    <t>Estimated Construction Cost ("ECC")</t>
  </si>
  <si>
    <t>Life Cycle Cost Model</t>
  </si>
  <si>
    <t xml:space="preserve">Capital Treatment:  Lump Sum or Financed </t>
  </si>
  <si>
    <t>LS</t>
  </si>
  <si>
    <t>D/S</t>
  </si>
  <si>
    <t>Annual Debt Service Determinations</t>
  </si>
  <si>
    <t>PV of Residual Values:</t>
  </si>
  <si>
    <t>Overhead applied to labor only</t>
  </si>
  <si>
    <t>Electricity Purveyor</t>
  </si>
  <si>
    <t xml:space="preserve"> Natural Gas Purveyor</t>
  </si>
  <si>
    <t>Total</t>
  </si>
  <si>
    <t xml:space="preserve"> Energy Charge $/kwh</t>
  </si>
  <si>
    <t>Sales tax</t>
  </si>
  <si>
    <t>Support of the arts</t>
  </si>
  <si>
    <t>Support of the Arts</t>
  </si>
  <si>
    <t>Discount rate (cost of capital)</t>
  </si>
  <si>
    <t>"LS" if lump sum, "D/S" (debt service) if financed</t>
  </si>
  <si>
    <t>LNG Power for the Entire Plant</t>
  </si>
  <si>
    <t>LNG for the Entire Plant</t>
  </si>
  <si>
    <t>$/MMBTU</t>
  </si>
  <si>
    <t>Natural gas (MMBTU)</t>
  </si>
  <si>
    <t>Benefits (Revenue for Energy Sale)</t>
  </si>
  <si>
    <t>Revenue from Electricty Sale</t>
  </si>
  <si>
    <t>MGD</t>
  </si>
  <si>
    <t>Input</t>
  </si>
  <si>
    <t>Desalination Plant Intake Energy Use</t>
  </si>
  <si>
    <t>kWh/kgal</t>
  </si>
  <si>
    <t>II</t>
  </si>
  <si>
    <t>Reverse Osmosis Plant Energy Use</t>
  </si>
  <si>
    <t>IV</t>
  </si>
  <si>
    <t>Unit Power Use</t>
  </si>
  <si>
    <t>kWh</t>
  </si>
  <si>
    <t>MW</t>
  </si>
  <si>
    <t>Special Equipment</t>
  </si>
  <si>
    <t>Other Equipment</t>
  </si>
  <si>
    <t>Civil</t>
  </si>
  <si>
    <t>Mechanical</t>
  </si>
  <si>
    <t>Electrical Assembly &amp; Wiring</t>
  </si>
  <si>
    <t>Buildings &amp; Structures</t>
  </si>
  <si>
    <t>Engineering &amp; Plant Startup</t>
  </si>
  <si>
    <t>VIII</t>
  </si>
  <si>
    <t>IX</t>
  </si>
  <si>
    <t>$/kW-year</t>
  </si>
  <si>
    <t>$/kWh</t>
  </si>
  <si>
    <t>$/kW</t>
  </si>
  <si>
    <t>Total Fixed Operating Costs</t>
  </si>
  <si>
    <t>MMBTU</t>
  </si>
  <si>
    <t>Grid Capacity</t>
  </si>
  <si>
    <t>V</t>
  </si>
  <si>
    <t>VI</t>
  </si>
  <si>
    <t>VII</t>
  </si>
  <si>
    <t>Ton/MMBTU</t>
  </si>
  <si>
    <t>Uniform Capital Recovery Factor</t>
  </si>
  <si>
    <t>Project Information</t>
  </si>
  <si>
    <t>Project Name</t>
  </si>
  <si>
    <t>Project Description</t>
  </si>
  <si>
    <t>Utility</t>
  </si>
  <si>
    <t>Contact Person</t>
  </si>
  <si>
    <t>-</t>
  </si>
  <si>
    <t xml:space="preserve">Plant Name </t>
  </si>
  <si>
    <t>Location</t>
  </si>
  <si>
    <t>Plant type</t>
  </si>
  <si>
    <t>°F</t>
  </si>
  <si>
    <t>mg/L</t>
  </si>
  <si>
    <t>Desalination Plant Information</t>
  </si>
  <si>
    <t>Influent Water</t>
  </si>
  <si>
    <t xml:space="preserve">  Temperature</t>
  </si>
  <si>
    <t xml:space="preserve">  Total Dissolved Solids</t>
  </si>
  <si>
    <t xml:space="preserve">  I</t>
  </si>
  <si>
    <t xml:space="preserve">  II</t>
  </si>
  <si>
    <t xml:space="preserve">  III</t>
  </si>
  <si>
    <t>Desalination Plant Peak Capacity</t>
  </si>
  <si>
    <t>Unit</t>
  </si>
  <si>
    <t xml:space="preserve">    Pretreatment facility energy use</t>
  </si>
  <si>
    <t xml:space="preserve">    Reverse osmosis high pressure pump</t>
  </si>
  <si>
    <t xml:space="preserve">    Chemical feed system</t>
  </si>
  <si>
    <t xml:space="preserve">    Membrane cleaning system</t>
  </si>
  <si>
    <t>Product Water Energy Use</t>
  </si>
  <si>
    <t>Facility Energy Use</t>
  </si>
  <si>
    <t>Total Unit Power Use</t>
  </si>
  <si>
    <t xml:space="preserve">  IV</t>
  </si>
  <si>
    <t>Total Daily Energy Use</t>
  </si>
  <si>
    <t>%</t>
  </si>
  <si>
    <t xml:space="preserve">  Period</t>
  </si>
  <si>
    <t xml:space="preserve">  Year of analysis</t>
  </si>
  <si>
    <t xml:space="preserve">  Construction cost escalation</t>
  </si>
  <si>
    <t xml:space="preserve">  O&amp;M and general cost escalation</t>
  </si>
  <si>
    <t xml:space="preserve">  Financing costs, capitalized</t>
  </si>
  <si>
    <t xml:space="preserve">  Financing interest rate </t>
  </si>
  <si>
    <t xml:space="preserve">  Financing maturity</t>
  </si>
  <si>
    <t xml:space="preserve">  Capitalized interest</t>
  </si>
  <si>
    <t xml:space="preserve">  Debt structure</t>
  </si>
  <si>
    <t xml:space="preserve">  Bond reserve</t>
  </si>
  <si>
    <t xml:space="preserve">  Discount rate (cost of capital)</t>
  </si>
  <si>
    <t xml:space="preserve">  Annual growth in electricty consumption</t>
  </si>
  <si>
    <t>Years</t>
  </si>
  <si>
    <t>% (Annual)</t>
  </si>
  <si>
    <t>Desalination Plant Average Capacity</t>
  </si>
  <si>
    <t>Based on the information provided, below you can find the required power to run your desalination plant.</t>
  </si>
  <si>
    <t>Average Demand Basis</t>
  </si>
  <si>
    <t xml:space="preserve">   Total Daily Energy Use</t>
  </si>
  <si>
    <t xml:space="preserve">   Total Power Required to Run the Desalination Plant</t>
  </si>
  <si>
    <t>Peak Demand Basis</t>
  </si>
  <si>
    <t xml:space="preserve">   Total Energy Use by High Pressure Pumps</t>
  </si>
  <si>
    <t xml:space="preserve">   Total Power Required to Run the High Pressure Pumps</t>
  </si>
  <si>
    <t xml:space="preserve">Energy Use and Power Plant Size </t>
  </si>
  <si>
    <t>Life Cycle Cost Analysis</t>
  </si>
  <si>
    <t>$</t>
  </si>
  <si>
    <t>Levelized Cost of Energy Analysis</t>
  </si>
  <si>
    <t>Levelized Cost of Energy</t>
  </si>
  <si>
    <t>GHG Emissions Analysis</t>
  </si>
  <si>
    <r>
      <t>tonCO</t>
    </r>
    <r>
      <rPr>
        <vertAlign val="subscript"/>
        <sz val="10"/>
        <rFont val="Arial"/>
        <family val="2"/>
      </rPr>
      <t>2</t>
    </r>
  </si>
  <si>
    <t>Annual GHG Emissions</t>
  </si>
  <si>
    <t xml:space="preserve">Life Cycle GHG emission </t>
  </si>
  <si>
    <t>Plant Location (State)</t>
  </si>
  <si>
    <t xml:space="preserve">GHG Emission Factor for LNG </t>
  </si>
  <si>
    <t>GHG Emission Factor for Electric Grid</t>
  </si>
  <si>
    <t>Ton/MWh</t>
  </si>
  <si>
    <t>Annual GHG Emissions of LNG Application</t>
  </si>
  <si>
    <t>Select-</t>
  </si>
  <si>
    <t>Power Plant Configuration</t>
  </si>
  <si>
    <t xml:space="preserve">   LNG Regasification System</t>
  </si>
  <si>
    <t xml:space="preserve">   Gas Turbine Package</t>
  </si>
  <si>
    <t xml:space="preserve">   Steam Turbine Package</t>
  </si>
  <si>
    <t xml:space="preserve">   GT Exhaust System</t>
  </si>
  <si>
    <t xml:space="preserve">   Heat Recovery Boiler</t>
  </si>
  <si>
    <t xml:space="preserve">   Water-cooled Condenser</t>
  </si>
  <si>
    <t xml:space="preserve">   Air-cooled Condenser</t>
  </si>
  <si>
    <t xml:space="preserve">   Inlet Air Chilling/ Heating System</t>
  </si>
  <si>
    <t xml:space="preserve">   Fuel Gas Compressor</t>
  </si>
  <si>
    <t xml:space="preserve">   Emission Monitoring System</t>
  </si>
  <si>
    <t xml:space="preserve">   Distributed Control System</t>
  </si>
  <si>
    <t xml:space="preserve">   Transmission Voltage Equipment</t>
  </si>
  <si>
    <t xml:space="preserve">   Generating Voltage Equipment</t>
  </si>
  <si>
    <t>Subtotal Special Equipment</t>
  </si>
  <si>
    <t xml:space="preserve">Civil </t>
  </si>
  <si>
    <t>Subtotal I Though VII</t>
  </si>
  <si>
    <t>Subtotal I Though VIII</t>
  </si>
  <si>
    <t>TOTAL CAPITAL COST</t>
  </si>
  <si>
    <t>Engine Capacity to run High Pressure Pumps</t>
  </si>
  <si>
    <t>Fixed Operating Costs</t>
  </si>
  <si>
    <t>Variable Operating Costs</t>
  </si>
  <si>
    <t xml:space="preserve">   Labor</t>
  </si>
  <si>
    <t>Total Variable Operating Costs</t>
  </si>
  <si>
    <t>TOTAL O&amp;M COSTS</t>
  </si>
  <si>
    <t>Desalination Plant type</t>
  </si>
  <si>
    <t xml:space="preserve">    Engine for high pressure pumps</t>
  </si>
  <si>
    <t xml:space="preserve">    Grid Electricity</t>
  </si>
  <si>
    <t xml:space="preserve">Energy Use from Grid </t>
  </si>
  <si>
    <t xml:space="preserve">   Electricity Rate</t>
  </si>
  <si>
    <t xml:space="preserve">   Demand Charge</t>
  </si>
  <si>
    <t>Subtotal O&amp;M Costs - Engine</t>
  </si>
  <si>
    <t>Subtotal O&amp;M Costs - Grid</t>
  </si>
  <si>
    <t xml:space="preserve">   Electricity Cost</t>
  </si>
  <si>
    <t xml:space="preserve">    TOTAL O&amp;M COSTS</t>
  </si>
  <si>
    <t>Total Unit Energy Requirement</t>
  </si>
  <si>
    <t xml:space="preserve">   Substation</t>
  </si>
  <si>
    <t xml:space="preserve">   Other Equipment</t>
  </si>
  <si>
    <t>Supervisor</t>
  </si>
  <si>
    <t>Engineer</t>
  </si>
  <si>
    <t xml:space="preserve">Technician </t>
  </si>
  <si>
    <t xml:space="preserve">Overhead </t>
  </si>
  <si>
    <t>Rate</t>
  </si>
  <si>
    <t>$/hr</t>
  </si>
  <si>
    <t>No of Employees</t>
  </si>
  <si>
    <t>Hours/year</t>
  </si>
  <si>
    <t>hr/week</t>
  </si>
  <si>
    <t>hr/year</t>
  </si>
  <si>
    <t>Combined Cycle</t>
  </si>
  <si>
    <t xml:space="preserve">Simple Cycle </t>
  </si>
  <si>
    <t xml:space="preserve">Labor </t>
  </si>
  <si>
    <t>Hrs/week</t>
  </si>
  <si>
    <t>Cost/year</t>
  </si>
  <si>
    <t>$/year</t>
  </si>
  <si>
    <t>Based on the information provided, the required power to run your high pressure pumps is presented below.</t>
  </si>
  <si>
    <t>Please provide the necessary input to determine the capital cost for the engines to run the high pressure pumps.</t>
  </si>
  <si>
    <t>Unit Power Use to run High Pressure Pumps</t>
  </si>
  <si>
    <t>Daily Energy Use to run High Pressure Pumps</t>
  </si>
  <si>
    <t>Daily Energy Use</t>
  </si>
  <si>
    <t>Please select your desired fuel that will power your desalination plant.</t>
  </si>
  <si>
    <t>Selected Fuel</t>
  </si>
  <si>
    <t>Natural Gas</t>
  </si>
  <si>
    <t xml:space="preserve">   Fuel Consumption</t>
  </si>
  <si>
    <t>Plant Efficiency</t>
  </si>
  <si>
    <t xml:space="preserve">   Annual Fuel Consumption </t>
  </si>
  <si>
    <t xml:space="preserve">Grid Electricity </t>
  </si>
  <si>
    <t>On-site Gas-fired Power Generation</t>
  </si>
  <si>
    <t>Power Source #1</t>
  </si>
  <si>
    <t>Power Source #2</t>
  </si>
  <si>
    <t>Excess power</t>
  </si>
  <si>
    <t>Power Source</t>
  </si>
  <si>
    <t>Fuel Option</t>
  </si>
  <si>
    <t xml:space="preserve">Power Plant Size </t>
  </si>
  <si>
    <t>Other</t>
  </si>
  <si>
    <t xml:space="preserve">   Other</t>
  </si>
  <si>
    <t xml:space="preserve">GHG Emission Factor for NG/LNG </t>
  </si>
  <si>
    <t>Annual GHG Emissions of NG/LNG Application</t>
  </si>
  <si>
    <t>X</t>
  </si>
  <si>
    <t>Engine Efficiency</t>
  </si>
  <si>
    <t>Other Costs</t>
  </si>
  <si>
    <t xml:space="preserve">   Gas Engine Equipment</t>
  </si>
  <si>
    <t xml:space="preserve"> Gas Engine Major Equipment</t>
  </si>
  <si>
    <t>Fuel and Electricity Charges Assumptions</t>
  </si>
  <si>
    <t xml:space="preserve">   Transmission Cost</t>
  </si>
  <si>
    <t>$/mile</t>
  </si>
  <si>
    <t xml:space="preserve">   Distance from Power station to Desal Plant</t>
  </si>
  <si>
    <t>miles</t>
  </si>
  <si>
    <t>Startup, Testing and Commissioning</t>
  </si>
  <si>
    <t>Engineering and Design</t>
  </si>
  <si>
    <t>Electrical Construction</t>
  </si>
  <si>
    <t>Permitting</t>
  </si>
  <si>
    <t>Contractor's Fee</t>
  </si>
  <si>
    <t>Equipment Cost</t>
  </si>
  <si>
    <t>Transmission Cost</t>
  </si>
  <si>
    <t>Electricity Charge</t>
  </si>
  <si>
    <t xml:space="preserve">   Electricity Rates (Selling Price)</t>
  </si>
  <si>
    <t>Other Revenues</t>
  </si>
  <si>
    <t xml:space="preserve">   Other Revenue </t>
  </si>
  <si>
    <t>TOTAL REVENUE</t>
  </si>
  <si>
    <t>Subtotal Equipment</t>
  </si>
  <si>
    <t>Subtotal Transmission</t>
  </si>
  <si>
    <t>Subtotal I Though IX</t>
  </si>
  <si>
    <t>Subtotal I Though VI</t>
  </si>
  <si>
    <t xml:space="preserve">   Power sold to electricity</t>
  </si>
  <si>
    <t>Excess Power</t>
  </si>
  <si>
    <t>Life Cycle Cost</t>
  </si>
  <si>
    <t xml:space="preserve">   Life Cycle Capital Cost (Present Value)</t>
  </si>
  <si>
    <t xml:space="preserve">   Life Cycle O&amp;M Cost (Present Value)</t>
  </si>
  <si>
    <t xml:space="preserve">   Total Power Plant Size </t>
  </si>
  <si>
    <t xml:space="preserve">   Excess Power </t>
  </si>
  <si>
    <r>
      <t xml:space="preserve">   Power Plant Configuration</t>
    </r>
    <r>
      <rPr>
        <i/>
        <sz val="10"/>
        <rFont val="Arial"/>
        <family val="2"/>
      </rPr>
      <t xml:space="preserve"> </t>
    </r>
  </si>
  <si>
    <t xml:space="preserve">   Grid Capacity </t>
  </si>
  <si>
    <t xml:space="preserve">   Power Plant Size </t>
  </si>
  <si>
    <t xml:space="preserve">   Engine Size </t>
  </si>
  <si>
    <r>
      <t xml:space="preserve">   Grid Capacity</t>
    </r>
    <r>
      <rPr>
        <i/>
        <sz val="10"/>
        <rFont val="Arial"/>
        <family val="2"/>
      </rPr>
      <t xml:space="preserve"> </t>
    </r>
  </si>
  <si>
    <t xml:space="preserve">   Engine Size</t>
  </si>
  <si>
    <t xml:space="preserve">   Grid Capacity</t>
  </si>
  <si>
    <t>First Year Cost</t>
  </si>
  <si>
    <t xml:space="preserve">   Capital Cost</t>
  </si>
  <si>
    <t xml:space="preserve">   O&amp;M Costs</t>
  </si>
  <si>
    <t xml:space="preserve">   Life Cycle Capital Cost per Unit Energy (Present Value)</t>
  </si>
  <si>
    <t xml:space="preserve">   Life Cycle O&amp;M per Unit Energy (Present Value)</t>
  </si>
  <si>
    <t xml:space="preserve">   Capital Cost per kW</t>
  </si>
  <si>
    <t xml:space="preserve">   O&amp;M Costs per kW</t>
  </si>
  <si>
    <t xml:space="preserve">   Total Cost</t>
  </si>
  <si>
    <t xml:space="preserve">   Total Cost per kW</t>
  </si>
  <si>
    <t xml:space="preserve">   Total Life Cycle Cost</t>
  </si>
  <si>
    <t xml:space="preserve">   Life Cycle Cost per Unit Energy (Present Value)</t>
  </si>
  <si>
    <t>Subtotal I Though X</t>
  </si>
  <si>
    <t>cents/kWh</t>
  </si>
  <si>
    <t xml:space="preserve">   Annual NG/LNG Consumption</t>
  </si>
  <si>
    <t xml:space="preserve">   LNG/NG</t>
  </si>
  <si>
    <t xml:space="preserve">  Peak Flow</t>
  </si>
  <si>
    <t xml:space="preserve">  Average Flow</t>
  </si>
  <si>
    <t>Flow Information</t>
  </si>
  <si>
    <t>Power Plant Size (Peak Production)</t>
  </si>
  <si>
    <t>Power Plant Size (Base Production)</t>
  </si>
  <si>
    <t>Grid Capacity (Peak Production)</t>
  </si>
  <si>
    <t>Peak Production</t>
  </si>
  <si>
    <t>Average Production</t>
  </si>
  <si>
    <t xml:space="preserve">Engine Size to run High Pressure Pumps </t>
  </si>
  <si>
    <t xml:space="preserve">Grid Capacity </t>
  </si>
  <si>
    <t xml:space="preserve">Your capital cost calculation will be based on the peak production. </t>
  </si>
  <si>
    <t xml:space="preserve">Your capital cost calculation for the gas engine will be based on the peak production. </t>
  </si>
  <si>
    <t xml:space="preserve">Your capital cost calculation for the grid connection will be based on the peak production. </t>
  </si>
  <si>
    <t xml:space="preserve">Your O&amp;M cost calculation will be based on the base production. </t>
  </si>
  <si>
    <t>Grid Capacity (Base Production)</t>
  </si>
  <si>
    <t>Liquefied Natural Gas</t>
  </si>
  <si>
    <t>Plant Implementation Status</t>
  </si>
  <si>
    <t>Year Built</t>
  </si>
  <si>
    <t>Evaluation of Natural Gas to Reduce Carbon Footprint and Energy Costs for Desalination</t>
  </si>
  <si>
    <t xml:space="preserve">Please input the breakdown of energy used by various processes or compartments in your desalination plant. </t>
  </si>
  <si>
    <t xml:space="preserve">  Background</t>
  </si>
  <si>
    <t xml:space="preserve">  Instructions</t>
  </si>
  <si>
    <t xml:space="preserve">  Disclaimer</t>
  </si>
  <si>
    <t>New</t>
  </si>
  <si>
    <t>Existing</t>
  </si>
  <si>
    <t xml:space="preserve">Please input the GHG emission factor for the specific location of the desalination plant. </t>
  </si>
  <si>
    <t>Please input the GHG emission factor for the specific location of the desalination plant.</t>
  </si>
  <si>
    <t xml:space="preserve">  Project Information</t>
  </si>
  <si>
    <t xml:space="preserve">  Total Energy Requirements of Desalination Plant</t>
  </si>
  <si>
    <t xml:space="preserve">  Desalination Plant Information</t>
  </si>
  <si>
    <t>$10 - $15</t>
  </si>
  <si>
    <t>$0.08 - $0.15</t>
  </si>
  <si>
    <r>
      <t>The power plant will only provide power to the desalination plant (</t>
    </r>
    <r>
      <rPr>
        <i/>
        <sz val="10"/>
        <rFont val="Arial"/>
        <family val="2"/>
      </rPr>
      <t>if so, input "0" in the "Excess Power" box</t>
    </r>
    <r>
      <rPr>
        <sz val="10"/>
        <rFont val="Arial"/>
        <family val="2"/>
      </rPr>
      <t>)</t>
    </r>
  </si>
  <si>
    <t>Do you want the power plant to provide the minimum required power to run the desalination plant or do you want to built a larger power plant to satisfy other needs (e.g., selling electricity to grid, face future growth in demand, etc)? Select one of the following options:</t>
  </si>
  <si>
    <t>Reference Value</t>
  </si>
  <si>
    <t>Desalination Process Type</t>
  </si>
  <si>
    <t xml:space="preserve">Power Source </t>
  </si>
  <si>
    <t>Not Applicable</t>
  </si>
  <si>
    <t xml:space="preserve">  Energy Use and Power Plant Size </t>
  </si>
  <si>
    <t xml:space="preserve">  Life Cycle Cost Analysis</t>
  </si>
  <si>
    <t xml:space="preserve">  Levelized Cost of Energy Analysis</t>
  </si>
  <si>
    <t xml:space="preserve">  GHG Emissions Analysis</t>
  </si>
  <si>
    <t>Reference Range</t>
  </si>
  <si>
    <t xml:space="preserve">  Total Power Requirements</t>
  </si>
  <si>
    <t xml:space="preserve">  Fuel Selection</t>
  </si>
  <si>
    <t xml:space="preserve">  Scenario(s) Selection</t>
  </si>
  <si>
    <t xml:space="preserve">  LCC Period, Cost, Financial and Economic Assumptions</t>
  </si>
  <si>
    <t xml:space="preserve">Based on common practice for power plant design, simple cycle (SC) configurations are recommended for power plant sizes lower than 20MW, whereas combined cycle (CC) configurations are typically designed for plant size above 20 MW. </t>
  </si>
  <si>
    <t xml:space="preserve">  Power Generation Plant Configuration Selection</t>
  </si>
  <si>
    <t xml:space="preserve">  Input for Determination of Capital Cost for Gas-fired Power Generation</t>
  </si>
  <si>
    <t>For the determination of labor costs at your utility, click the "Calculate" tab on the right.</t>
  </si>
  <si>
    <t xml:space="preserve">   Daily Energy Use </t>
  </si>
  <si>
    <t xml:space="preserve">   Thermal Energy (Daily)</t>
  </si>
  <si>
    <t xml:space="preserve">   Thermal Energy (Annual)</t>
  </si>
  <si>
    <t xml:space="preserve">   Fuel Required (Daily)</t>
  </si>
  <si>
    <t xml:space="preserve">   Fuel Required (Annual)</t>
  </si>
  <si>
    <t xml:space="preserve">  Input for Determination of O&amp;M Cost for On-site Gas-fired Power Generation</t>
  </si>
  <si>
    <t xml:space="preserve">  Input for Determination of Revenues</t>
  </si>
  <si>
    <t xml:space="preserve">  O&amp;M Cost for On-site Gas-fired Power Generation</t>
  </si>
  <si>
    <t xml:space="preserve">  Determination of Revenue</t>
  </si>
  <si>
    <t>Please provide the necessary input to determine the O&amp;M costs for the power plant operations. If you don't know the cost of each item, the use of the reference value is recommended.</t>
  </si>
  <si>
    <t xml:space="preserve">  GHG Emissions for On-site Gas-fired Power Generation</t>
  </si>
  <si>
    <t xml:space="preserve">  GHG Emission Factor Selection for On-site Gas-fired Power Generation</t>
  </si>
  <si>
    <t>Based on the information provided, the engine size and grid capacity is presented below.</t>
  </si>
  <si>
    <t xml:space="preserve">  Power Requirements for High Pressure Pumping</t>
  </si>
  <si>
    <t xml:space="preserve">  Engine Size Selection and Grid Capacity</t>
  </si>
  <si>
    <t xml:space="preserve">  Capital Cost for On-site Gas-fired Power Generation</t>
  </si>
  <si>
    <t xml:space="preserve">  Capital Cost for Grid Connection of Plants with Gas-driven HP Pumps</t>
  </si>
  <si>
    <t xml:space="preserve">  Input for Determination of Capital Cost of Gas Engines for HP Pumping</t>
  </si>
  <si>
    <t xml:space="preserve">  O&amp;M Cost for Plants with Gas-driven HP Pumps</t>
  </si>
  <si>
    <t xml:space="preserve">  Input for Determination of O&amp;M Cost for Plants with Gas-driven HP Pumps</t>
  </si>
  <si>
    <t xml:space="preserve">  Energy Use to run High Pressure Pumps (Daily)</t>
  </si>
  <si>
    <t xml:space="preserve">  Thermal Energy (Daily)</t>
  </si>
  <si>
    <t xml:space="preserve">  Thermal Energy (Annual)</t>
  </si>
  <si>
    <t xml:space="preserve">  Fuel Required (Daily)</t>
  </si>
  <si>
    <t xml:space="preserve">  Fuel Required (Annual)</t>
  </si>
  <si>
    <t xml:space="preserve">  GHG Emission Factor Selection for Plants with Gas-driven HP Pumps</t>
  </si>
  <si>
    <t xml:space="preserve">  GHG Emissions for Plants with Gas-driven HP Pumps</t>
  </si>
  <si>
    <t xml:space="preserve">  Capital Cost for a Grid Connection</t>
  </si>
  <si>
    <t xml:space="preserve">  Input for Determination of Capital Cost for a Grid Connection</t>
  </si>
  <si>
    <t xml:space="preserve">  O&amp;M Cost for a Grid Connection</t>
  </si>
  <si>
    <t xml:space="preserve">  Input for Determination of O&amp;M Cost for a Grid Connection</t>
  </si>
  <si>
    <t>Annual GHG Emissions of Grid Electricity</t>
  </si>
  <si>
    <t xml:space="preserve">  GHG Emissions for a Grid Connection</t>
  </si>
  <si>
    <t xml:space="preserve">  GHG Emission Factor Selection for a Grid Connection</t>
  </si>
  <si>
    <t>Influent Water Temperature</t>
  </si>
  <si>
    <t>Influent Water Total Dissolved Solids</t>
  </si>
  <si>
    <t xml:space="preserve">  Power Source, Fuel and Power Plant Configuration </t>
  </si>
  <si>
    <t xml:space="preserve">  Energy Use and Engine Capacity </t>
  </si>
  <si>
    <t>Power Source #3</t>
  </si>
  <si>
    <t xml:space="preserve">   Labor Calculation for On-Site Gas-Fired Power Generation</t>
  </si>
  <si>
    <t>Please fill the table below to determine the $/kW-year for the labor cost calculation.</t>
  </si>
  <si>
    <t xml:space="preserve">   Labor Calculation for Grid Connection in Hybrid Systems</t>
  </si>
  <si>
    <t xml:space="preserve">   Labor Calculation for Grid Connection </t>
  </si>
  <si>
    <t xml:space="preserve">   Labor Calculation for Gas Engines in Hybrid Systems</t>
  </si>
  <si>
    <t xml:space="preserve">  Power Generation Plant Size </t>
  </si>
  <si>
    <t>This tool provides LCC information on the use of LNG in desalination plants. Three different use scenarios are proposed. Select up to three scenarios to be included in the LCC analysis.</t>
  </si>
  <si>
    <t>Hybrid System</t>
  </si>
  <si>
    <t xml:space="preserve">The number obtained in the "blue cell" will be input as your labor unit cost. </t>
  </si>
  <si>
    <t>The number obtained in the "blue cell" will be input as your labor unit cost.</t>
  </si>
  <si>
    <t xml:space="preserve">Natural Gas or Liquefied Natural Gas is used as the sole fuel for the on-site power generation facility that powers the desalination plant. </t>
  </si>
  <si>
    <t>Natural Gas or Liquefied Natural Gas is used as the fuel for the engines that drive high pressure pump motors in the desalination plant. The remaining energy is provided through the grid connection.</t>
  </si>
  <si>
    <t xml:space="preserve">The grid connection is the sole source that powers the desalination plant. </t>
  </si>
  <si>
    <t>WateReuse-13-05</t>
  </si>
  <si>
    <t>This study was funded by the WateReuse Research Foundation under Grant No. WateReuse-13-05. The comments and views detailed herein may not necessarily reflect the views of the WateReuse Research Foundation, its officers, directors, affiliates or agents. This tool is presented solely for informational purposes.</t>
  </si>
  <si>
    <t>System Configuration Sheet</t>
  </si>
  <si>
    <t>ChkBox_OnSite</t>
  </si>
  <si>
    <t>ChkBox_Hybrid</t>
  </si>
  <si>
    <t>ChkBox_Grid</t>
  </si>
  <si>
    <t>Control</t>
  </si>
  <si>
    <t>Values</t>
  </si>
  <si>
    <t>Scenario_Hybrid_Complete</t>
  </si>
  <si>
    <t>Scenario_Grid_Complete</t>
  </si>
  <si>
    <t>Scenario_Onsite_Complete</t>
  </si>
  <si>
    <r>
      <t>This tool was created by MWH Americas, Inc. in collaboration with Power Engineers, Inc. in 2015. A user guide is included in the Report entitled "Evaluation of Natural Gas to Reduce Carbon Footprint and Energy Costs for Desalination" and should be read before using this tool.
For questions regarding this tool, please contact the WateReuse Research Foundation.This tool is compatible with Microsoft Office Excel</t>
    </r>
    <r>
      <rPr>
        <sz val="11"/>
        <rFont val="Calibri"/>
        <family val="2"/>
      </rPr>
      <t>™</t>
    </r>
    <r>
      <rPr>
        <sz val="11"/>
        <rFont val="Arial"/>
        <family val="2"/>
      </rPr>
      <t xml:space="preserve"> 2007-2013 software. Macros must be enabled for a proper function of the tool. Specific performance may depend upon individual computer configuration and available memory.</t>
    </r>
  </si>
  <si>
    <t>Welcome to the Tool</t>
  </si>
  <si>
    <t xml:space="preserve">    Reverse osmosis other pumps</t>
  </si>
  <si>
    <t xml:space="preserve">    Solids handling system</t>
  </si>
  <si>
    <t xml:space="preserve">Please provide the Period, Cost, Financial and Economic Assumptions for the LCC Analysis. Please note that these same assumptions will be applied for all the scenarios selected. If you would like to have different assumptions in one of the scenarios, you need to re-run a separate analysis. </t>
  </si>
  <si>
    <t xml:space="preserve">  Initial Year of Operation</t>
  </si>
  <si>
    <t xml:space="preserve">  Cost estimate basis year</t>
  </si>
  <si>
    <t xml:space="preserve">  Capital Treatment: Lump Sum or Financed </t>
  </si>
  <si>
    <t xml:space="preserve">  Demand charge (purchase)</t>
  </si>
  <si>
    <t xml:space="preserve">  Electricity rates (purchase)</t>
  </si>
  <si>
    <t xml:space="preserve">  Fuel (purchase)</t>
  </si>
  <si>
    <t>We would like to build a larger power plant to satisfy additional needs</t>
  </si>
  <si>
    <t xml:space="preserve">Please provide the necessary input to determine the capital cost for a power plant co-located with the desalination plant. If you don't know the cost of each item, use of the reference value is recommended. </t>
  </si>
  <si>
    <t>Contractor's Miscellaneous Cost</t>
  </si>
  <si>
    <t>Owner's soft and Miscellaneous Cost</t>
  </si>
  <si>
    <t xml:space="preserve">   Oil Consumption and Equipment Maintenance</t>
  </si>
  <si>
    <t xml:space="preserve">   Annual Oil Consumption and Equipment Maintenance</t>
  </si>
  <si>
    <t>Revenue Through Selling Electricity</t>
  </si>
  <si>
    <t xml:space="preserve">   Revenue from Selling Electricity</t>
  </si>
  <si>
    <t xml:space="preserve">If you don't know the cost of each item, use of the default value is recommended. </t>
  </si>
  <si>
    <t xml:space="preserve">Please provide the necessary input to determine the connection to grid. If you don't know the cost of each item, use of the default value is recommended. </t>
  </si>
  <si>
    <t>Please provide the necessary input to determine the O&amp;M costs for the engine running the high pressure pumps.
If you don't know the cost of each item, use of the default value is recommended.</t>
  </si>
  <si>
    <t>Please provide the necessary input to determine the O&amp;M costs for the connection to the grid electricity.
If you don't know the cost of each item, use of the default value is recommended.</t>
  </si>
  <si>
    <t>Please provide the necessary input to determine the capital costs for the grid connection to the desalination plant. If you don't know the cost of each item, use of the default value is recommended.</t>
  </si>
  <si>
    <t xml:space="preserve">   Distance from Power Station to Desal Plant</t>
  </si>
  <si>
    <t>Startup, Testing, and Commissioning</t>
  </si>
  <si>
    <t>Please provide the necessary input to determine the O&amp;M costs for the connection to the grid electricity. 
If you don't know the cost of each item, use of the default value is recommended.</t>
  </si>
  <si>
    <t>Lump Sum</t>
  </si>
  <si>
    <t>Financed</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</si>
</sst>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quot;$&quot;#,##0.00"/>
    <numFmt numFmtId="166" formatCode="&quot;$&quot;#,##0.000"/>
    <numFmt numFmtId="167" formatCode="_(* ###0_);_(* \(###0\);_(* 0_);_(@_)"/>
    <numFmt numFmtId="168" formatCode="_(&quot;$&quot;* #,##0_);;;"/>
    <numFmt numFmtId="169" formatCode="_(&quot;$&quot;* #,##0_);_(&quot;$&quot;* \(#,##0\);_(&quot;$&quot;* 0_);_(@_)"/>
    <numFmt numFmtId="170" formatCode="&quot;Yr &quot;0\ &quot;costs&quot;"/>
    <numFmt numFmtId="171" formatCode="0;;;"/>
    <numFmt numFmtId="172" formatCode="0\ &quot;bond sale&quot;"/>
    <numFmt numFmtId="173" formatCode="_(&quot;$&quot;* #,##0_);;_(&quot;$&quot;* 0_);"/>
    <numFmt numFmtId="174" formatCode="&quot;PV at &quot;0"/>
    <numFmt numFmtId="175" formatCode="_(* ##,##0_);_(* \(##,##0\);_(* 0_);_(@_)"/>
    <numFmt numFmtId="176" formatCode="_(* #,##0_);_(* \(#,##0\);_(* 0_);_(@_)"/>
    <numFmt numFmtId="177" formatCode="0.0%_)"/>
    <numFmt numFmtId="178" formatCode="0_);\(0\)"/>
    <numFmt numFmtId="179" formatCode="0&quot; dollars &quot;"/>
    <numFmt numFmtId="180" formatCode="0.00%_)"/>
    <numFmt numFmtId="181" formatCode="_(* #,##0_%_);_(* \(#,##0\);_(* 0_);_(@_)"/>
    <numFmt numFmtId="182" formatCode="0&quot; Costs&quot;"/>
    <numFmt numFmtId="183" formatCode="_(* #,##0.00_);_(* \(#,##0.00\);_(* 0.00_);_(@_)"/>
    <numFmt numFmtId="184" formatCode="&quot; &quot;0"/>
    <numFmt numFmtId="185" formatCode="_(* #,##0.00000_);_(* \(#,##0.00000\);_(* 0.00000_);_(@_)"/>
    <numFmt numFmtId="186" formatCode="_(&quot;$&quot;* #,##0_);;;_(@_)"/>
    <numFmt numFmtId="187" formatCode="0.00%;;"/>
    <numFmt numFmtId="188" formatCode="0%_)"/>
    <numFmt numFmtId="189" formatCode="_(&quot;$&quot;* #,##0.00_);;_(&quot;$&quot;* 0_)"/>
    <numFmt numFmtId="190" formatCode="0.00000000"/>
    <numFmt numFmtId="191" formatCode="#,##0.000_);\(#,##0.000\)"/>
    <numFmt numFmtId="192" formatCode="#,##0.0000_);\(#,##0.0000\)"/>
    <numFmt numFmtId="193" formatCode="_(* #,##0_);_(* \(#,##0\);_(* &quot;-&quot;??_);_(@_)"/>
    <numFmt numFmtId="194" formatCode="_(* #,##0.0_);_(* \(#,##0.0\);_(* &quot;-&quot;??_);_(@_)"/>
    <numFmt numFmtId="195" formatCode="_(&quot;$&quot;* #,##0_);_(&quot;$&quot;* \(#,##0\);_(&quot;$&quot;* &quot;-&quot;??_);_(@_)"/>
    <numFmt numFmtId="196" formatCode="&quot;$&quot;#,##0"/>
    <numFmt numFmtId="197" formatCode="_(* #,##0.000_);_(* \(#,##0.000\);_(* 0.000_);_(@_)"/>
    <numFmt numFmtId="198" formatCode="0.0"/>
    <numFmt numFmtId="199" formatCode="#,##0.0_);\(#,##0.0\)"/>
    <numFmt numFmtId="200" formatCode="_(&quot;$&quot;* #,##0.0_);_(&quot;$&quot;* \(#,##0.0\);_(&quot;$&quot;* &quot;-&quot;??_);_(@_)"/>
  </numFmts>
  <fonts count="59" x14ac:knownFonts="1">
    <font>
      <sz val="10"/>
      <name val="Arial"/>
    </font>
    <font>
      <sz val="10"/>
      <name val="Arial"/>
      <family val="2"/>
    </font>
    <font>
      <sz val="12"/>
      <name val="Arial"/>
      <family val="2"/>
    </font>
    <font>
      <sz val="8"/>
      <name val="Arial"/>
      <family val="2"/>
    </font>
    <font>
      <b/>
      <sz val="10"/>
      <name val="Arial"/>
      <family val="2"/>
    </font>
    <font>
      <b/>
      <sz val="12"/>
      <name val="Arial"/>
      <family val="2"/>
    </font>
    <font>
      <u val="singleAccounting"/>
      <sz val="10"/>
      <name val="Arial"/>
      <family val="2"/>
    </font>
    <font>
      <u val="doubleAccounting"/>
      <sz val="10"/>
      <name val="Arial"/>
      <family val="2"/>
    </font>
    <font>
      <b/>
      <u val="singleAccounting"/>
      <sz val="10"/>
      <name val="Arial"/>
      <family val="2"/>
    </font>
    <font>
      <b/>
      <i/>
      <sz val="12"/>
      <name val="Arial"/>
      <family val="2"/>
    </font>
    <font>
      <sz val="10"/>
      <name val="Arial"/>
      <family val="2"/>
    </font>
    <font>
      <b/>
      <i/>
      <sz val="10"/>
      <name val="Arial"/>
      <family val="2"/>
    </font>
    <font>
      <i/>
      <sz val="10"/>
      <name val="Arial"/>
      <family val="2"/>
    </font>
    <font>
      <i/>
      <u val="singleAccounting"/>
      <sz val="10"/>
      <name val="Arial"/>
      <family val="2"/>
    </font>
    <font>
      <i/>
      <u val="doubleAccounting"/>
      <sz val="10"/>
      <name val="Arial"/>
      <family val="2"/>
    </font>
    <font>
      <sz val="10"/>
      <name val="Arial"/>
      <family val="2"/>
    </font>
    <font>
      <sz val="10"/>
      <name val="Tahoma"/>
      <family val="2"/>
    </font>
    <font>
      <b/>
      <sz val="10"/>
      <name val="Tahoma"/>
      <family val="2"/>
    </font>
    <font>
      <vertAlign val="subscript"/>
      <sz val="10"/>
      <name val="Arial"/>
      <family val="2"/>
    </font>
    <font>
      <b/>
      <sz val="11"/>
      <name val="Arial"/>
      <family val="2"/>
    </font>
    <font>
      <b/>
      <sz val="14"/>
      <name val="Arial"/>
      <family val="2"/>
    </font>
    <font>
      <sz val="14"/>
      <name val="Arial"/>
      <family val="2"/>
    </font>
    <font>
      <sz val="11"/>
      <name val="Arial"/>
      <family val="2"/>
    </font>
    <font>
      <sz val="11"/>
      <name val="Calibri"/>
      <family val="2"/>
    </font>
    <font>
      <sz val="10"/>
      <name val="Arial"/>
    </font>
    <font>
      <sz val="11"/>
      <color theme="1"/>
      <name val="Calibri"/>
      <family val="2"/>
      <scheme val="minor"/>
    </font>
    <font>
      <sz val="10"/>
      <color rgb="FF000000"/>
      <name val="Times New Roman"/>
      <family val="1"/>
    </font>
    <font>
      <sz val="10"/>
      <color theme="1"/>
      <name val="Arial"/>
      <family val="2"/>
    </font>
    <font>
      <b/>
      <sz val="12"/>
      <color theme="1"/>
      <name val="Arial"/>
      <family val="2"/>
    </font>
    <font>
      <sz val="12"/>
      <color theme="1"/>
      <name val="Arial"/>
      <family val="2"/>
    </font>
    <font>
      <sz val="10"/>
      <color rgb="FFFF0000"/>
      <name val="Arial"/>
      <family val="2"/>
    </font>
    <font>
      <b/>
      <sz val="14"/>
      <color theme="1"/>
      <name val="Arial"/>
      <family val="2"/>
    </font>
    <font>
      <b/>
      <i/>
      <sz val="12"/>
      <color theme="1"/>
      <name val="Arial"/>
      <family val="2"/>
    </font>
    <font>
      <b/>
      <sz val="10"/>
      <color rgb="FFFF0000"/>
      <name val="Arial"/>
      <family val="2"/>
    </font>
    <font>
      <sz val="10"/>
      <color rgb="FF000000"/>
      <name val="Tahoma"/>
      <family val="2"/>
    </font>
    <font>
      <b/>
      <sz val="10"/>
      <color rgb="FF000000"/>
      <name val="Tahoma"/>
      <family val="2"/>
    </font>
    <font>
      <sz val="10"/>
      <color theme="1"/>
      <name val="Tahoma"/>
      <family val="2"/>
    </font>
    <font>
      <b/>
      <sz val="10"/>
      <color theme="1"/>
      <name val="Tahoma"/>
      <family val="2"/>
    </font>
    <font>
      <sz val="14"/>
      <color theme="5" tint="-0.249977111117893"/>
      <name val="Arial"/>
      <family val="2"/>
    </font>
    <font>
      <sz val="10"/>
      <color theme="5" tint="-0.249977111117893"/>
      <name val="Times New Roman"/>
      <family val="1"/>
    </font>
    <font>
      <sz val="10"/>
      <color theme="0"/>
      <name val="Arial"/>
      <family val="2"/>
    </font>
    <font>
      <b/>
      <sz val="10"/>
      <color theme="3" tint="-0.249977111117893"/>
      <name val="Arial"/>
      <family val="2"/>
    </font>
    <font>
      <b/>
      <sz val="18"/>
      <color theme="0"/>
      <name val="Arial"/>
      <family val="2"/>
    </font>
    <font>
      <b/>
      <sz val="11"/>
      <color theme="3"/>
      <name val="Arial"/>
      <family val="2"/>
    </font>
    <font>
      <b/>
      <sz val="11"/>
      <color theme="1"/>
      <name val="Tahoma"/>
      <family val="2"/>
    </font>
    <font>
      <b/>
      <i/>
      <sz val="11"/>
      <color theme="1"/>
      <name val="Tahoma"/>
      <family val="2"/>
    </font>
    <font>
      <sz val="10"/>
      <color theme="5"/>
      <name val="Arial"/>
      <family val="2"/>
    </font>
    <font>
      <b/>
      <sz val="10"/>
      <color theme="3"/>
      <name val="Arial"/>
      <family val="2"/>
    </font>
    <font>
      <sz val="10"/>
      <color theme="5"/>
      <name val="Times New Roman"/>
      <family val="1"/>
    </font>
    <font>
      <sz val="10"/>
      <color rgb="FFFF0000"/>
      <name val="Times New Roman"/>
      <family val="1"/>
    </font>
    <font>
      <b/>
      <sz val="16"/>
      <color theme="0"/>
      <name val="Arial"/>
      <family val="2"/>
    </font>
    <font>
      <b/>
      <sz val="14"/>
      <color theme="3"/>
      <name val="Arial"/>
      <family val="2"/>
    </font>
    <font>
      <b/>
      <sz val="14"/>
      <color theme="3" tint="-0.249977111117893"/>
      <name val="Arial"/>
      <family val="2"/>
    </font>
    <font>
      <sz val="10"/>
      <color theme="5" tint="-0.249977111117893"/>
      <name val="Arial"/>
      <family val="2"/>
    </font>
    <font>
      <b/>
      <sz val="18"/>
      <color theme="3"/>
      <name val="Arial"/>
      <family val="2"/>
    </font>
    <font>
      <sz val="12"/>
      <color rgb="FFFF0000"/>
      <name val="Arial"/>
      <family val="2"/>
    </font>
    <font>
      <b/>
      <sz val="10"/>
      <color theme="0"/>
      <name val="Arial"/>
      <family val="2"/>
    </font>
    <font>
      <b/>
      <sz val="16"/>
      <color theme="3" tint="-0.249977111117893"/>
      <name val="Arial"/>
      <family val="2"/>
    </font>
    <font>
      <b/>
      <i/>
      <sz val="10"/>
      <color rgb="FFFF0000"/>
      <name val="Arial"/>
      <family val="2"/>
    </font>
  </fonts>
  <fills count="12">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EFE8C"/>
        <bgColor indexed="64"/>
      </patternFill>
    </fill>
    <fill>
      <patternFill patternType="solid">
        <fgColor theme="0" tint="-0.249977111117893"/>
        <bgColor indexed="64"/>
      </patternFill>
    </fill>
  </fills>
  <borders count="33">
    <border>
      <left/>
      <right/>
      <top/>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top style="thick">
        <color theme="3"/>
      </top>
      <bottom style="thick">
        <color theme="3"/>
      </bottom>
      <diagonal/>
    </border>
    <border>
      <left style="thick">
        <color theme="3"/>
      </left>
      <right/>
      <top style="thick">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ck">
        <color theme="3"/>
      </right>
      <top style="thick">
        <color theme="3"/>
      </top>
      <bottom style="thick">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19">
    <xf numFmtId="0" fontId="0" fillId="0" borderId="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4" fontId="15"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0" fontId="27" fillId="0" borderId="0"/>
    <xf numFmtId="0" fontId="1" fillId="0" borderId="0"/>
    <xf numFmtId="0" fontId="27" fillId="0" borderId="0"/>
    <xf numFmtId="0" fontId="26" fillId="0" borderId="0"/>
    <xf numFmtId="0" fontId="1" fillId="0" borderId="0"/>
    <xf numFmtId="0" fontId="25" fillId="0" borderId="0"/>
    <xf numFmtId="0" fontId="25" fillId="0" borderId="0"/>
    <xf numFmtId="176" fontId="10" fillId="0" borderId="0"/>
    <xf numFmtId="176" fontId="1" fillId="0" borderId="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cellStyleXfs>
  <cellXfs count="539">
    <xf numFmtId="0" fontId="0" fillId="0" borderId="0" xfId="0"/>
    <xf numFmtId="0" fontId="0" fillId="0" borderId="0" xfId="0" applyAlignment="1">
      <alignment horizontal="right"/>
    </xf>
    <xf numFmtId="6" fontId="0" fillId="0" borderId="0" xfId="0" applyNumberFormat="1"/>
    <xf numFmtId="165" fontId="0" fillId="0" borderId="0" xfId="0" applyNumberFormat="1"/>
    <xf numFmtId="0" fontId="0" fillId="0" borderId="0" xfId="0" applyBorder="1"/>
    <xf numFmtId="0" fontId="0" fillId="0" borderId="0" xfId="0" applyBorder="1" applyAlignment="1">
      <alignment horizontal="right"/>
    </xf>
    <xf numFmtId="164" fontId="0" fillId="0" borderId="0" xfId="16" applyNumberFormat="1" applyFont="1"/>
    <xf numFmtId="166" fontId="0" fillId="0" borderId="0" xfId="0" applyNumberFormat="1"/>
    <xf numFmtId="6" fontId="1" fillId="0" borderId="0" xfId="0" quotePrefix="1" applyNumberFormat="1" applyFont="1"/>
    <xf numFmtId="6" fontId="0" fillId="0" borderId="0" xfId="0" quotePrefix="1" applyNumberFormat="1"/>
    <xf numFmtId="0" fontId="4" fillId="0" borderId="0" xfId="0" applyFont="1"/>
    <xf numFmtId="0" fontId="0" fillId="0" borderId="0" xfId="0" applyAlignment="1">
      <alignment horizontal="center"/>
    </xf>
    <xf numFmtId="0" fontId="4" fillId="0" borderId="0" xfId="0" applyFont="1" applyBorder="1"/>
    <xf numFmtId="166" fontId="0" fillId="0" borderId="0" xfId="0" quotePrefix="1" applyNumberFormat="1" applyBorder="1" applyAlignment="1">
      <alignment horizontal="right"/>
    </xf>
    <xf numFmtId="0" fontId="1" fillId="0" borderId="0" xfId="0" applyFont="1" applyAlignment="1">
      <alignment horizontal="right"/>
    </xf>
    <xf numFmtId="164" fontId="0" fillId="0" borderId="0" xfId="0" applyNumberFormat="1" applyFill="1" applyBorder="1"/>
    <xf numFmtId="0" fontId="28" fillId="0" borderId="1" xfId="7" applyFont="1" applyBorder="1" applyAlignment="1">
      <alignment vertical="center"/>
    </xf>
    <xf numFmtId="0" fontId="2" fillId="0" borderId="1" xfId="0" applyFont="1" applyBorder="1" applyAlignment="1">
      <alignment vertical="center"/>
    </xf>
    <xf numFmtId="0" fontId="29" fillId="0" borderId="1" xfId="7" applyFont="1" applyBorder="1" applyAlignment="1">
      <alignment vertical="center"/>
    </xf>
    <xf numFmtId="0" fontId="6" fillId="0" borderId="0" xfId="0" applyFont="1"/>
    <xf numFmtId="0" fontId="6" fillId="0" borderId="0" xfId="0" applyFont="1" applyAlignment="1">
      <alignment horizontal="left"/>
    </xf>
    <xf numFmtId="0" fontId="1" fillId="0" borderId="0" xfId="0" applyNumberFormat="1" applyFont="1" applyAlignment="1">
      <alignment horizontal="center"/>
    </xf>
    <xf numFmtId="168" fontId="0" fillId="0" borderId="0" xfId="0" applyNumberFormat="1"/>
    <xf numFmtId="0" fontId="1" fillId="0" borderId="0" xfId="0" applyFont="1"/>
    <xf numFmtId="171" fontId="0" fillId="0" borderId="0" xfId="0" applyNumberFormat="1" applyFill="1" applyBorder="1" applyAlignment="1">
      <alignment horizontal="center"/>
    </xf>
    <xf numFmtId="0" fontId="6" fillId="0" borderId="0" xfId="0" applyFont="1" applyAlignment="1">
      <alignment horizontal="right"/>
    </xf>
    <xf numFmtId="170" fontId="1" fillId="0" borderId="0" xfId="0" applyNumberFormat="1" applyFont="1" applyAlignment="1">
      <alignment horizontal="right"/>
    </xf>
    <xf numFmtId="171" fontId="1" fillId="0" borderId="0" xfId="0" applyNumberFormat="1" applyFont="1" applyAlignment="1">
      <alignment horizontal="center"/>
    </xf>
    <xf numFmtId="172" fontId="0" fillId="0" borderId="0" xfId="0" applyNumberFormat="1" applyAlignment="1">
      <alignment horizontal="left"/>
    </xf>
    <xf numFmtId="173" fontId="0" fillId="0" borderId="0" xfId="0" applyNumberFormat="1"/>
    <xf numFmtId="173" fontId="1" fillId="0" borderId="0" xfId="0" applyNumberFormat="1" applyFont="1"/>
    <xf numFmtId="0" fontId="0" fillId="0" borderId="0" xfId="0" applyFont="1"/>
    <xf numFmtId="0" fontId="28" fillId="0" borderId="1" xfId="7" applyFont="1" applyFill="1" applyBorder="1" applyAlignment="1">
      <alignment vertical="center"/>
    </xf>
    <xf numFmtId="0" fontId="4" fillId="0" borderId="0" xfId="0" applyFont="1" applyAlignment="1">
      <alignment horizontal="center"/>
    </xf>
    <xf numFmtId="0" fontId="8" fillId="0" borderId="0" xfId="0" applyFont="1" applyAlignment="1">
      <alignment horizontal="center"/>
    </xf>
    <xf numFmtId="174" fontId="1" fillId="0" borderId="0" xfId="0" applyNumberFormat="1" applyFont="1" applyAlignment="1">
      <alignment horizontal="center"/>
    </xf>
    <xf numFmtId="0" fontId="9" fillId="0" borderId="0" xfId="0" applyFont="1"/>
    <xf numFmtId="0" fontId="1" fillId="0" borderId="0" xfId="0" applyFont="1" applyBorder="1"/>
    <xf numFmtId="49" fontId="1" fillId="0" borderId="0" xfId="0" applyNumberFormat="1" applyFont="1" applyFill="1" applyBorder="1" applyAlignment="1"/>
    <xf numFmtId="174" fontId="1" fillId="0" borderId="0" xfId="0" applyNumberFormat="1" applyFont="1" applyAlignment="1">
      <alignment horizontal="left"/>
    </xf>
    <xf numFmtId="0" fontId="1" fillId="0" borderId="0" xfId="0" applyFont="1" applyFill="1" applyBorder="1"/>
    <xf numFmtId="0" fontId="1" fillId="0" borderId="0" xfId="0" applyFont="1" applyAlignment="1"/>
    <xf numFmtId="0" fontId="1" fillId="0" borderId="0" xfId="0" applyFont="1" applyFill="1"/>
    <xf numFmtId="175" fontId="0" fillId="0" borderId="0" xfId="0" applyNumberFormat="1"/>
    <xf numFmtId="175" fontId="6" fillId="0" borderId="0" xfId="0" applyNumberFormat="1" applyFont="1"/>
    <xf numFmtId="169" fontId="0" fillId="0" borderId="0" xfId="0" applyNumberFormat="1"/>
    <xf numFmtId="173" fontId="1" fillId="0" borderId="2" xfId="0" applyNumberFormat="1" applyFont="1" applyBorder="1"/>
    <xf numFmtId="0" fontId="30" fillId="0" borderId="0" xfId="0" applyFont="1" applyAlignment="1">
      <alignment horizontal="center"/>
    </xf>
    <xf numFmtId="176" fontId="10" fillId="0" borderId="0" xfId="14"/>
    <xf numFmtId="176" fontId="10" fillId="0" borderId="0" xfId="14" quotePrefix="1"/>
    <xf numFmtId="176" fontId="10" fillId="0" borderId="1" xfId="14" applyBorder="1"/>
    <xf numFmtId="176" fontId="6" fillId="0" borderId="0" xfId="14" applyFont="1" applyAlignment="1">
      <alignment horizontal="centerContinuous"/>
    </xf>
    <xf numFmtId="176" fontId="1" fillId="0" borderId="0" xfId="14" applyFont="1"/>
    <xf numFmtId="176" fontId="6" fillId="0" borderId="0" xfId="14" applyFont="1" applyAlignment="1">
      <alignment horizontal="center"/>
    </xf>
    <xf numFmtId="177" fontId="10" fillId="0" borderId="0" xfId="14" applyNumberFormat="1" applyBorder="1"/>
    <xf numFmtId="176" fontId="10" fillId="0" borderId="0" xfId="14" applyAlignment="1">
      <alignment horizontal="center"/>
    </xf>
    <xf numFmtId="168" fontId="0" fillId="0" borderId="0" xfId="0" applyNumberFormat="1" applyFill="1"/>
    <xf numFmtId="6" fontId="1" fillId="0" borderId="0" xfId="0" applyNumberFormat="1" applyFont="1" applyFill="1" applyBorder="1"/>
    <xf numFmtId="179" fontId="1" fillId="0" borderId="0" xfId="0" applyNumberFormat="1" applyFont="1" applyFill="1" applyBorder="1" applyAlignment="1">
      <alignment horizontal="right"/>
    </xf>
    <xf numFmtId="167" fontId="1" fillId="0" borderId="0" xfId="1" applyNumberFormat="1" applyFont="1" applyFill="1" applyBorder="1"/>
    <xf numFmtId="0" fontId="1" fillId="0" borderId="0" xfId="0" quotePrefix="1" applyFont="1" applyAlignment="1">
      <alignment horizontal="right"/>
    </xf>
    <xf numFmtId="6" fontId="6" fillId="0" borderId="0" xfId="0" quotePrefix="1" applyNumberFormat="1" applyFont="1"/>
    <xf numFmtId="176" fontId="1" fillId="0" borderId="0" xfId="14" applyFont="1" applyAlignment="1">
      <alignment horizontal="right"/>
    </xf>
    <xf numFmtId="178" fontId="10" fillId="0" borderId="0" xfId="14" applyNumberFormat="1" applyAlignment="1">
      <alignment horizontal="center"/>
    </xf>
    <xf numFmtId="37" fontId="1" fillId="0" borderId="0" xfId="1" applyNumberFormat="1" applyFont="1" applyFill="1" applyBorder="1"/>
    <xf numFmtId="180" fontId="10" fillId="0" borderId="0" xfId="14" applyNumberFormat="1" applyBorder="1"/>
    <xf numFmtId="0" fontId="0" fillId="0" borderId="0" xfId="0" applyFont="1" applyFill="1" applyBorder="1" applyAlignment="1">
      <alignment horizontal="center"/>
    </xf>
    <xf numFmtId="0" fontId="0" fillId="0" borderId="0" xfId="0" applyFill="1"/>
    <xf numFmtId="176" fontId="0" fillId="0" borderId="0" xfId="0" applyNumberFormat="1" applyFill="1" applyAlignment="1">
      <alignment horizontal="right"/>
    </xf>
    <xf numFmtId="169" fontId="7" fillId="0" borderId="0" xfId="0" applyNumberFormat="1" applyFont="1" applyFill="1"/>
    <xf numFmtId="0" fontId="4" fillId="0" borderId="0" xfId="0" applyFont="1" applyFill="1" applyAlignment="1">
      <alignment horizontal="center"/>
    </xf>
    <xf numFmtId="0" fontId="1" fillId="0" borderId="0" xfId="0" applyFont="1" applyFill="1" applyBorder="1" applyAlignment="1">
      <alignment horizontal="center"/>
    </xf>
    <xf numFmtId="0" fontId="6" fillId="0" borderId="0" xfId="0" applyNumberFormat="1" applyFont="1" applyFill="1" applyAlignment="1">
      <alignment horizontal="center"/>
    </xf>
    <xf numFmtId="0" fontId="11" fillId="0" borderId="0" xfId="0" applyFont="1"/>
    <xf numFmtId="0" fontId="11" fillId="0" borderId="0" xfId="0" applyFont="1" applyFill="1" applyBorder="1"/>
    <xf numFmtId="168" fontId="0" fillId="0" borderId="0" xfId="0" applyNumberFormat="1" applyBorder="1"/>
    <xf numFmtId="178" fontId="10" fillId="0" borderId="3" xfId="14" applyNumberFormat="1" applyFill="1" applyBorder="1" applyAlignment="1" applyProtection="1">
      <alignment horizontal="center"/>
      <protection locked="0"/>
    </xf>
    <xf numFmtId="178" fontId="10" fillId="3" borderId="3" xfId="14" applyNumberFormat="1" applyFill="1" applyBorder="1" applyAlignment="1" applyProtection="1">
      <alignment horizontal="center"/>
      <protection locked="0"/>
    </xf>
    <xf numFmtId="177" fontId="10" fillId="0" borderId="3" xfId="14" applyNumberFormat="1" applyFill="1" applyBorder="1" applyProtection="1">
      <protection locked="0"/>
    </xf>
    <xf numFmtId="180" fontId="10" fillId="0" borderId="3" xfId="14" applyNumberFormat="1" applyBorder="1" applyProtection="1">
      <protection locked="0"/>
    </xf>
    <xf numFmtId="181" fontId="10" fillId="0" borderId="3" xfId="14" applyNumberFormat="1" applyBorder="1" applyProtection="1">
      <protection locked="0"/>
    </xf>
    <xf numFmtId="177" fontId="10" fillId="0" borderId="3" xfId="14" applyNumberFormat="1" applyBorder="1" applyProtection="1">
      <protection locked="0"/>
    </xf>
    <xf numFmtId="0" fontId="2" fillId="0" borderId="4" xfId="0" applyFont="1" applyBorder="1" applyAlignment="1">
      <alignment vertical="center"/>
    </xf>
    <xf numFmtId="0" fontId="29" fillId="0" borderId="4" xfId="7" applyFont="1" applyBorder="1" applyAlignment="1">
      <alignment vertical="center"/>
    </xf>
    <xf numFmtId="0" fontId="3" fillId="0" borderId="0" xfId="0" applyFont="1" applyFill="1" applyBorder="1" applyAlignment="1">
      <alignment horizontal="right"/>
    </xf>
    <xf numFmtId="164" fontId="0" fillId="0" borderId="3" xfId="16" applyNumberFormat="1" applyFont="1" applyFill="1" applyBorder="1" applyProtection="1">
      <protection locked="0"/>
    </xf>
    <xf numFmtId="171" fontId="1" fillId="0" borderId="0" xfId="0" applyNumberFormat="1" applyFont="1" applyBorder="1" applyAlignment="1">
      <alignment horizontal="center"/>
    </xf>
    <xf numFmtId="0" fontId="1" fillId="3" borderId="3" xfId="0" applyFont="1" applyFill="1" applyBorder="1" applyProtection="1">
      <protection locked="0"/>
    </xf>
    <xf numFmtId="6" fontId="1" fillId="3" borderId="3" xfId="0" applyNumberFormat="1" applyFont="1" applyFill="1" applyBorder="1" applyProtection="1">
      <protection locked="0"/>
    </xf>
    <xf numFmtId="167" fontId="1" fillId="2" borderId="3" xfId="1" applyNumberFormat="1" applyFont="1" applyFill="1" applyBorder="1" applyProtection="1">
      <protection locked="0"/>
    </xf>
    <xf numFmtId="49" fontId="1" fillId="3" borderId="5" xfId="0" applyNumberFormat="1" applyFont="1" applyFill="1" applyBorder="1" applyAlignment="1" applyProtection="1">
      <protection locked="0"/>
    </xf>
    <xf numFmtId="0" fontId="0" fillId="3" borderId="6" xfId="0" applyFill="1" applyBorder="1" applyProtection="1">
      <protection locked="0"/>
    </xf>
    <xf numFmtId="176" fontId="30" fillId="0" borderId="0" xfId="14" applyFont="1"/>
    <xf numFmtId="0" fontId="5" fillId="0" borderId="1" xfId="0" applyFont="1" applyFill="1" applyBorder="1" applyAlignment="1">
      <alignment vertical="center"/>
    </xf>
    <xf numFmtId="0" fontId="2" fillId="0" borderId="1" xfId="0" applyFont="1" applyFill="1" applyBorder="1" applyAlignment="1">
      <alignment vertical="center"/>
    </xf>
    <xf numFmtId="6" fontId="1" fillId="0" borderId="3" xfId="0" applyNumberFormat="1" applyFont="1" applyFill="1" applyBorder="1" applyProtection="1">
      <protection locked="0"/>
    </xf>
    <xf numFmtId="167" fontId="1" fillId="0" borderId="3" xfId="1" applyNumberFormat="1" applyFont="1" applyFill="1" applyBorder="1" applyProtection="1">
      <protection locked="0"/>
    </xf>
    <xf numFmtId="177" fontId="0" fillId="0" borderId="3" xfId="0" applyNumberFormat="1" applyBorder="1" applyProtection="1">
      <protection locked="0"/>
    </xf>
    <xf numFmtId="169" fontId="0" fillId="0" borderId="3" xfId="0" applyNumberFormat="1" applyFill="1" applyBorder="1" applyProtection="1">
      <protection locked="0"/>
    </xf>
    <xf numFmtId="185" fontId="10" fillId="0" borderId="0" xfId="14" applyNumberFormat="1"/>
    <xf numFmtId="176" fontId="10" fillId="0" borderId="0" xfId="14" applyAlignment="1">
      <alignment horizontal="right"/>
    </xf>
    <xf numFmtId="176" fontId="10" fillId="0" borderId="0" xfId="14" applyAlignment="1">
      <alignment horizontal="center" vertical="top"/>
    </xf>
    <xf numFmtId="176" fontId="10" fillId="0" borderId="0" xfId="14" applyAlignment="1">
      <alignment vertical="top"/>
    </xf>
    <xf numFmtId="176" fontId="1" fillId="0" borderId="0" xfId="14" applyFont="1" applyAlignment="1">
      <alignment vertical="top"/>
    </xf>
    <xf numFmtId="0" fontId="0" fillId="0" borderId="0" xfId="0" applyNumberFormat="1" applyFill="1" applyBorder="1" applyAlignment="1" applyProtection="1">
      <alignment horizontal="center"/>
      <protection locked="0"/>
    </xf>
    <xf numFmtId="5" fontId="1" fillId="0" borderId="3" xfId="0" applyNumberFormat="1" applyFont="1" applyFill="1" applyBorder="1"/>
    <xf numFmtId="167" fontId="1" fillId="0" borderId="3" xfId="1" applyNumberFormat="1" applyFont="1" applyFill="1" applyBorder="1"/>
    <xf numFmtId="6" fontId="1" fillId="0" borderId="3" xfId="0" applyNumberFormat="1" applyFont="1" applyFill="1" applyBorder="1"/>
    <xf numFmtId="180" fontId="10" fillId="0" borderId="3" xfId="14" applyNumberFormat="1" applyFill="1" applyBorder="1" applyProtection="1">
      <protection locked="0"/>
    </xf>
    <xf numFmtId="41" fontId="31" fillId="0" borderId="1" xfId="7" applyNumberFormat="1" applyFont="1" applyBorder="1" applyAlignment="1">
      <alignment vertical="center"/>
    </xf>
    <xf numFmtId="166" fontId="0" fillId="0" borderId="0" xfId="0" applyNumberFormat="1" applyBorder="1"/>
    <xf numFmtId="187" fontId="0" fillId="0" borderId="0" xfId="0" applyNumberFormat="1" applyFill="1" applyBorder="1"/>
    <xf numFmtId="173" fontId="12" fillId="0" borderId="7" xfId="0" applyNumberFormat="1" applyFont="1" applyFill="1" applyBorder="1"/>
    <xf numFmtId="169" fontId="12" fillId="0" borderId="7" xfId="0" applyNumberFormat="1" applyFont="1" applyFill="1" applyBorder="1"/>
    <xf numFmtId="176" fontId="12" fillId="0" borderId="7" xfId="0" applyNumberFormat="1" applyFont="1" applyFill="1" applyBorder="1" applyAlignment="1">
      <alignment horizontal="right"/>
    </xf>
    <xf numFmtId="176" fontId="13" fillId="0" borderId="7" xfId="0" applyNumberFormat="1" applyFont="1" applyFill="1" applyBorder="1" applyAlignment="1">
      <alignment horizontal="right"/>
    </xf>
    <xf numFmtId="0" fontId="12" fillId="0" borderId="7" xfId="0" applyFont="1" applyFill="1" applyBorder="1"/>
    <xf numFmtId="173" fontId="14" fillId="0" borderId="7" xfId="0" applyNumberFormat="1" applyFont="1" applyFill="1" applyBorder="1"/>
    <xf numFmtId="176" fontId="10" fillId="0" borderId="0" xfId="14" applyAlignment="1">
      <alignment horizontal="left"/>
    </xf>
    <xf numFmtId="43" fontId="31" fillId="0" borderId="1" xfId="7" applyNumberFormat="1" applyFont="1" applyBorder="1" applyAlignment="1">
      <alignment vertical="center"/>
    </xf>
    <xf numFmtId="43" fontId="5" fillId="0" borderId="1" xfId="0" applyNumberFormat="1" applyFont="1" applyBorder="1" applyAlignment="1">
      <alignment vertical="center"/>
    </xf>
    <xf numFmtId="43" fontId="1" fillId="0" borderId="0" xfId="0" applyNumberFormat="1" applyFont="1"/>
    <xf numFmtId="43" fontId="32" fillId="0" borderId="1" xfId="7" applyNumberFormat="1" applyFont="1" applyFill="1" applyBorder="1" applyAlignment="1">
      <alignment vertical="center"/>
    </xf>
    <xf numFmtId="43" fontId="5" fillId="0" borderId="4" xfId="0" applyNumberFormat="1" applyFont="1" applyBorder="1" applyAlignment="1">
      <alignment vertical="center"/>
    </xf>
    <xf numFmtId="43" fontId="4" fillId="0" borderId="0" xfId="0" applyNumberFormat="1" applyFont="1" applyBorder="1"/>
    <xf numFmtId="43" fontId="0" fillId="0" borderId="0" xfId="0" applyNumberFormat="1" applyBorder="1"/>
    <xf numFmtId="43" fontId="5" fillId="0" borderId="0" xfId="0" applyNumberFormat="1" applyFont="1" applyBorder="1"/>
    <xf numFmtId="43" fontId="2" fillId="0" borderId="0" xfId="0" applyNumberFormat="1" applyFont="1"/>
    <xf numFmtId="43" fontId="6" fillId="0" borderId="0" xfId="0" applyNumberFormat="1" applyFont="1"/>
    <xf numFmtId="43" fontId="0" fillId="0" borderId="0" xfId="0" applyNumberFormat="1"/>
    <xf numFmtId="43" fontId="5" fillId="0" borderId="1" xfId="0" applyNumberFormat="1" applyFont="1" applyFill="1" applyBorder="1" applyAlignment="1">
      <alignment vertical="center"/>
    </xf>
    <xf numFmtId="43" fontId="28" fillId="0" borderId="1" xfId="7" applyNumberFormat="1" applyFont="1" applyFill="1" applyBorder="1" applyAlignment="1">
      <alignment vertical="center"/>
    </xf>
    <xf numFmtId="43" fontId="10" fillId="0" borderId="0" xfId="14" applyNumberFormat="1"/>
    <xf numFmtId="43" fontId="6" fillId="0" borderId="0" xfId="14" applyNumberFormat="1" applyFont="1" applyAlignment="1">
      <alignment horizontal="centerContinuous"/>
    </xf>
    <xf numFmtId="43" fontId="1" fillId="0" borderId="0" xfId="14" applyNumberFormat="1" applyFont="1"/>
    <xf numFmtId="188" fontId="10" fillId="0" borderId="3" xfId="14" applyNumberFormat="1" applyFill="1" applyBorder="1" applyProtection="1">
      <protection locked="0"/>
    </xf>
    <xf numFmtId="0" fontId="0" fillId="0" borderId="0" xfId="0" applyFill="1" applyAlignment="1">
      <alignment horizontal="right"/>
    </xf>
    <xf numFmtId="169" fontId="6" fillId="0" borderId="0" xfId="0" applyNumberFormat="1" applyFont="1" applyFill="1"/>
    <xf numFmtId="170" fontId="1" fillId="0" borderId="0" xfId="0" applyNumberFormat="1" applyFont="1" applyFill="1" applyAlignment="1">
      <alignment horizontal="right"/>
    </xf>
    <xf numFmtId="9" fontId="1" fillId="0" borderId="0" xfId="16" applyFont="1" applyFill="1" applyBorder="1" applyAlignment="1" applyProtection="1">
      <alignment horizontal="right"/>
    </xf>
    <xf numFmtId="168" fontId="6" fillId="0" borderId="0" xfId="0" applyNumberFormat="1" applyFont="1" applyFill="1"/>
    <xf numFmtId="168" fontId="7" fillId="0" borderId="0" xfId="0" applyNumberFormat="1" applyFont="1" applyFill="1"/>
    <xf numFmtId="0" fontId="1" fillId="0" borderId="0" xfId="0" applyFont="1" applyFill="1" applyAlignment="1">
      <alignment vertical="top"/>
    </xf>
    <xf numFmtId="0" fontId="12" fillId="0" borderId="0" xfId="0" applyFont="1" applyFill="1" applyBorder="1" applyAlignment="1">
      <alignment horizontal="center"/>
    </xf>
    <xf numFmtId="0" fontId="11" fillId="0" borderId="0" xfId="0" applyFont="1" applyFill="1"/>
    <xf numFmtId="0" fontId="1" fillId="0" borderId="0" xfId="0" applyFont="1" applyFill="1" applyAlignment="1">
      <alignment horizontal="center"/>
    </xf>
    <xf numFmtId="0" fontId="1" fillId="0" borderId="0" xfId="0" applyNumberFormat="1" applyFont="1" applyFill="1" applyAlignment="1">
      <alignment horizontal="center"/>
    </xf>
    <xf numFmtId="0" fontId="1" fillId="0" borderId="0" xfId="0" applyFont="1" applyFill="1" applyAlignment="1">
      <alignment horizontal="left"/>
    </xf>
    <xf numFmtId="182" fontId="1" fillId="0" borderId="0" xfId="0" applyNumberFormat="1" applyFont="1" applyFill="1" applyAlignment="1">
      <alignment horizontal="center"/>
    </xf>
    <xf numFmtId="0" fontId="6" fillId="0" borderId="0" xfId="0" applyFont="1" applyFill="1"/>
    <xf numFmtId="0" fontId="6" fillId="0" borderId="0" xfId="0" applyFont="1" applyFill="1" applyAlignment="1">
      <alignment horizontal="center"/>
    </xf>
    <xf numFmtId="182" fontId="6" fillId="0" borderId="0" xfId="0" applyNumberFormat="1" applyFont="1" applyFill="1" applyAlignment="1">
      <alignment horizontal="center"/>
    </xf>
    <xf numFmtId="0" fontId="6" fillId="0" borderId="0" xfId="0" applyFont="1" applyFill="1" applyAlignment="1">
      <alignment horizontal="left"/>
    </xf>
    <xf numFmtId="0" fontId="13" fillId="0" borderId="0" xfId="0" applyFont="1" applyFill="1" applyBorder="1"/>
    <xf numFmtId="0" fontId="6" fillId="0" borderId="0" xfId="0" applyFont="1" applyFill="1" applyAlignment="1">
      <alignment horizontal="centerContinuous"/>
    </xf>
    <xf numFmtId="0" fontId="1" fillId="0" borderId="5" xfId="0" applyFont="1" applyFill="1" applyBorder="1" applyProtection="1">
      <protection locked="0"/>
    </xf>
    <xf numFmtId="0" fontId="0" fillId="0" borderId="1" xfId="0" applyFill="1" applyBorder="1" applyProtection="1">
      <protection locked="0"/>
    </xf>
    <xf numFmtId="0" fontId="0" fillId="0" borderId="3" xfId="0" applyNumberFormat="1" applyFill="1" applyBorder="1" applyAlignment="1" applyProtection="1">
      <alignment horizontal="center"/>
      <protection locked="0"/>
    </xf>
    <xf numFmtId="0" fontId="0" fillId="0" borderId="0" xfId="0" applyNumberFormat="1" applyFill="1" applyBorder="1" applyAlignment="1">
      <alignment horizontal="center"/>
    </xf>
    <xf numFmtId="173" fontId="1" fillId="0" borderId="0" xfId="0" applyNumberFormat="1" applyFont="1" applyFill="1"/>
    <xf numFmtId="176" fontId="6" fillId="0" borderId="0" xfId="0" applyNumberFormat="1" applyFont="1" applyFill="1" applyAlignment="1">
      <alignment horizontal="right"/>
    </xf>
    <xf numFmtId="169" fontId="33" fillId="0" borderId="0" xfId="0" applyNumberFormat="1" applyFont="1" applyFill="1" applyAlignment="1">
      <alignment horizontal="right"/>
    </xf>
    <xf numFmtId="0" fontId="0" fillId="0" borderId="5" xfId="0" applyFont="1" applyFill="1" applyBorder="1" applyProtection="1">
      <protection locked="0"/>
    </xf>
    <xf numFmtId="176" fontId="0" fillId="0" borderId="3" xfId="0" applyNumberFormat="1" applyFill="1" applyBorder="1" applyAlignment="1" applyProtection="1">
      <alignment horizontal="right"/>
      <protection locked="0"/>
    </xf>
    <xf numFmtId="0" fontId="1" fillId="0" borderId="0" xfId="0" applyFont="1" applyFill="1" applyAlignment="1">
      <alignment horizontal="right"/>
    </xf>
    <xf numFmtId="184" fontId="0" fillId="0" borderId="3" xfId="0" applyNumberFormat="1" applyFill="1" applyBorder="1" applyAlignment="1" applyProtection="1">
      <alignment horizontal="left"/>
      <protection locked="0"/>
    </xf>
    <xf numFmtId="183" fontId="0" fillId="0" borderId="0" xfId="0" applyNumberFormat="1" applyFill="1" applyAlignment="1">
      <alignment horizontal="right"/>
    </xf>
    <xf numFmtId="169" fontId="13" fillId="0" borderId="7" xfId="0" applyNumberFormat="1" applyFont="1" applyFill="1" applyBorder="1"/>
    <xf numFmtId="169" fontId="6" fillId="0" borderId="0" xfId="0" applyNumberFormat="1" applyFont="1" applyFill="1" applyBorder="1"/>
    <xf numFmtId="173" fontId="7" fillId="0" borderId="0" xfId="0" applyNumberFormat="1" applyFont="1" applyFill="1"/>
    <xf numFmtId="0" fontId="12" fillId="0" borderId="0" xfId="0" applyFont="1" applyFill="1" applyAlignment="1">
      <alignment horizontal="right"/>
    </xf>
    <xf numFmtId="169" fontId="0" fillId="0" borderId="0" xfId="0" applyNumberFormat="1" applyFill="1" applyBorder="1"/>
    <xf numFmtId="186" fontId="1" fillId="0" borderId="0" xfId="0" applyNumberFormat="1" applyFont="1" applyFill="1" applyAlignment="1">
      <alignment horizontal="right"/>
    </xf>
    <xf numFmtId="10" fontId="0" fillId="0" borderId="3" xfId="0" applyNumberFormat="1" applyFill="1" applyBorder="1" applyProtection="1">
      <protection locked="0"/>
    </xf>
    <xf numFmtId="0" fontId="0" fillId="0" borderId="6" xfId="0" applyFill="1" applyBorder="1" applyProtection="1">
      <protection locked="0"/>
    </xf>
    <xf numFmtId="0" fontId="4" fillId="0" borderId="0" xfId="0" applyFont="1" applyFill="1"/>
    <xf numFmtId="0" fontId="1" fillId="0" borderId="0" xfId="0" quotePrefix="1" applyFont="1" applyFill="1" applyAlignment="1">
      <alignment horizontal="center"/>
    </xf>
    <xf numFmtId="173" fontId="0" fillId="0" borderId="0" xfId="0" applyNumberFormat="1" applyFill="1"/>
    <xf numFmtId="172" fontId="0" fillId="0" borderId="0" xfId="0" applyNumberFormat="1" applyFill="1" applyAlignment="1">
      <alignment horizontal="left"/>
    </xf>
    <xf numFmtId="171" fontId="0" fillId="0" borderId="0" xfId="0" applyNumberFormat="1" applyFill="1"/>
    <xf numFmtId="168" fontId="0" fillId="3" borderId="2" xfId="0" applyNumberFormat="1" applyFill="1" applyBorder="1"/>
    <xf numFmtId="168" fontId="7" fillId="3" borderId="0" xfId="0" applyNumberFormat="1" applyFont="1" applyFill="1"/>
    <xf numFmtId="169" fontId="0" fillId="3" borderId="0" xfId="0" applyNumberFormat="1" applyFill="1" applyBorder="1"/>
    <xf numFmtId="168" fontId="0" fillId="3" borderId="0" xfId="0" applyNumberFormat="1" applyFill="1"/>
    <xf numFmtId="189" fontId="1" fillId="0" borderId="0" xfId="0" applyNumberFormat="1" applyFont="1"/>
    <xf numFmtId="190" fontId="28" fillId="0" borderId="1" xfId="7" applyNumberFormat="1" applyFont="1" applyBorder="1" applyAlignment="1">
      <alignment vertical="center"/>
    </xf>
    <xf numFmtId="0" fontId="0" fillId="0" borderId="1" xfId="0" applyBorder="1"/>
    <xf numFmtId="0" fontId="4" fillId="0" borderId="1" xfId="0" applyFont="1" applyBorder="1"/>
    <xf numFmtId="49" fontId="4" fillId="0" borderId="1" xfId="0" applyNumberFormat="1" applyFont="1" applyFill="1" applyBorder="1" applyAlignment="1"/>
    <xf numFmtId="6" fontId="4" fillId="0" borderId="1" xfId="0" applyNumberFormat="1" applyFont="1" applyFill="1" applyBorder="1"/>
    <xf numFmtId="49" fontId="4" fillId="0" borderId="0" xfId="0" applyNumberFormat="1" applyFont="1" applyFill="1" applyBorder="1" applyAlignment="1"/>
    <xf numFmtId="0" fontId="26" fillId="0" borderId="0" xfId="10" applyFill="1" applyBorder="1" applyAlignment="1">
      <alignment horizontal="left" vertical="top"/>
    </xf>
    <xf numFmtId="0" fontId="34" fillId="0" borderId="0" xfId="10" applyFont="1" applyFill="1" applyBorder="1" applyAlignment="1">
      <alignment horizontal="left" vertical="top"/>
    </xf>
    <xf numFmtId="0" fontId="34" fillId="0" borderId="0" xfId="10" applyFont="1" applyFill="1" applyBorder="1" applyAlignment="1">
      <alignment horizontal="center" vertical="top"/>
    </xf>
    <xf numFmtId="0" fontId="34" fillId="0" borderId="0" xfId="10" applyFont="1" applyFill="1" applyBorder="1" applyAlignment="1">
      <alignment horizontal="center" vertical="center"/>
    </xf>
    <xf numFmtId="0" fontId="35" fillId="0" borderId="0" xfId="10" applyFont="1" applyFill="1" applyBorder="1" applyAlignment="1">
      <alignment horizontal="left" vertical="top"/>
    </xf>
    <xf numFmtId="0" fontId="16" fillId="0" borderId="0" xfId="10" applyFont="1" applyFill="1" applyBorder="1" applyAlignment="1">
      <alignment horizontal="center" vertical="top" wrapText="1"/>
    </xf>
    <xf numFmtId="191" fontId="34" fillId="0" borderId="0" xfId="5" applyNumberFormat="1" applyFont="1" applyFill="1" applyBorder="1" applyAlignment="1">
      <alignment horizontal="right" vertical="top"/>
    </xf>
    <xf numFmtId="0" fontId="36" fillId="0" borderId="0" xfId="10" applyFont="1" applyFill="1" applyBorder="1" applyAlignment="1">
      <alignment horizontal="left" vertical="top" wrapText="1" indent="2"/>
    </xf>
    <xf numFmtId="39" fontId="34" fillId="0" borderId="0" xfId="5" applyNumberFormat="1" applyFont="1" applyFill="1" applyBorder="1" applyAlignment="1">
      <alignment horizontal="right" vertical="top"/>
    </xf>
    <xf numFmtId="192" fontId="34" fillId="0" borderId="0" xfId="5" applyNumberFormat="1" applyFont="1" applyFill="1" applyBorder="1" applyAlignment="1">
      <alignment horizontal="right" vertical="top"/>
    </xf>
    <xf numFmtId="0" fontId="37" fillId="0" borderId="0" xfId="10" applyFont="1" applyFill="1" applyBorder="1" applyAlignment="1">
      <alignment horizontal="left" vertical="top" wrapText="1"/>
    </xf>
    <xf numFmtId="2" fontId="34" fillId="0" borderId="0" xfId="5" applyNumberFormat="1" applyFont="1" applyFill="1" applyBorder="1" applyAlignment="1">
      <alignment horizontal="right" vertical="top"/>
    </xf>
    <xf numFmtId="0" fontId="17" fillId="0" borderId="0" xfId="10" applyFont="1" applyFill="1" applyBorder="1" applyAlignment="1">
      <alignment horizontal="center" vertical="top" wrapText="1"/>
    </xf>
    <xf numFmtId="0" fontId="34" fillId="0" borderId="0" xfId="10" applyFont="1" applyFill="1" applyBorder="1" applyAlignment="1">
      <alignment horizontal="right" vertical="top"/>
    </xf>
    <xf numFmtId="2" fontId="34" fillId="0" borderId="0" xfId="10" applyNumberFormat="1" applyFont="1" applyFill="1" applyBorder="1" applyAlignment="1">
      <alignment horizontal="left" vertical="top"/>
    </xf>
    <xf numFmtId="2" fontId="26" fillId="0" borderId="0" xfId="10" applyNumberFormat="1" applyFill="1" applyBorder="1" applyAlignment="1">
      <alignment horizontal="left" vertical="top"/>
    </xf>
    <xf numFmtId="37" fontId="1" fillId="0" borderId="3" xfId="1" applyNumberFormat="1" applyFont="1" applyFill="1" applyBorder="1" applyProtection="1">
      <protection locked="0"/>
    </xf>
    <xf numFmtId="165" fontId="0" fillId="0" borderId="3" xfId="0" applyNumberFormat="1" applyFill="1" applyBorder="1" applyProtection="1">
      <protection locked="0"/>
    </xf>
    <xf numFmtId="165" fontId="0" fillId="0" borderId="0" xfId="0" applyNumberFormat="1" applyFill="1"/>
    <xf numFmtId="0" fontId="35" fillId="0" borderId="0" xfId="10" applyFont="1" applyFill="1" applyBorder="1" applyAlignment="1">
      <alignment horizontal="center" vertical="top"/>
    </xf>
    <xf numFmtId="168" fontId="0" fillId="0" borderId="2" xfId="0" applyNumberFormat="1" applyFill="1" applyBorder="1"/>
    <xf numFmtId="197" fontId="10" fillId="0" borderId="0" xfId="14" applyNumberFormat="1"/>
    <xf numFmtId="0" fontId="26" fillId="0" borderId="0" xfId="10" applyFill="1" applyBorder="1" applyAlignment="1">
      <alignment horizontal="center" vertical="top"/>
    </xf>
    <xf numFmtId="0" fontId="1" fillId="0" borderId="0" xfId="8" applyFont="1"/>
    <xf numFmtId="0" fontId="38" fillId="0" borderId="0" xfId="0" applyFont="1" applyBorder="1"/>
    <xf numFmtId="0" fontId="39" fillId="0" borderId="0" xfId="10" applyFont="1" applyFill="1" applyBorder="1" applyAlignment="1">
      <alignment horizontal="left" vertical="top"/>
    </xf>
    <xf numFmtId="0" fontId="26" fillId="0" borderId="0" xfId="10" applyFill="1" applyBorder="1" applyAlignment="1">
      <alignment horizontal="center" vertical="top"/>
    </xf>
    <xf numFmtId="0" fontId="0" fillId="4" borderId="14" xfId="0" applyFill="1" applyBorder="1"/>
    <xf numFmtId="0" fontId="0" fillId="4" borderId="15" xfId="0" applyFill="1" applyBorder="1"/>
    <xf numFmtId="0" fontId="40" fillId="5" borderId="14" xfId="0" applyFont="1" applyFill="1" applyBorder="1"/>
    <xf numFmtId="0" fontId="40" fillId="5" borderId="15" xfId="0" applyFont="1" applyFill="1" applyBorder="1"/>
    <xf numFmtId="0" fontId="0" fillId="4" borderId="16" xfId="0" applyFill="1" applyBorder="1"/>
    <xf numFmtId="0" fontId="0" fillId="4" borderId="0"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4" fillId="4" borderId="16" xfId="0" applyFont="1" applyFill="1" applyBorder="1"/>
    <xf numFmtId="0" fontId="1" fillId="4" borderId="0" xfId="0" applyFont="1" applyFill="1" applyBorder="1"/>
    <xf numFmtId="0" fontId="1" fillId="4" borderId="16" xfId="0" applyFont="1" applyFill="1" applyBorder="1"/>
    <xf numFmtId="0" fontId="1" fillId="4" borderId="3" xfId="0" applyFont="1" applyFill="1" applyBorder="1"/>
    <xf numFmtId="0" fontId="1" fillId="4" borderId="3" xfId="0" applyFont="1" applyFill="1" applyBorder="1" applyAlignment="1">
      <alignment horizontal="right"/>
    </xf>
    <xf numFmtId="0" fontId="4" fillId="4" borderId="0" xfId="0" applyFont="1" applyFill="1" applyBorder="1"/>
    <xf numFmtId="0" fontId="41" fillId="4" borderId="0" xfId="0" applyFont="1" applyFill="1" applyBorder="1"/>
    <xf numFmtId="0" fontId="42" fillId="5" borderId="14" xfId="0" applyFont="1" applyFill="1" applyBorder="1"/>
    <xf numFmtId="0" fontId="1" fillId="4" borderId="0" xfId="0" applyFont="1" applyFill="1" applyBorder="1" applyAlignment="1">
      <alignment horizontal="right"/>
    </xf>
    <xf numFmtId="0" fontId="44" fillId="0" borderId="0" xfId="10" applyFont="1" applyFill="1" applyBorder="1" applyAlignment="1">
      <alignment horizontal="center" vertical="top"/>
    </xf>
    <xf numFmtId="0" fontId="45" fillId="0" borderId="0" xfId="10" applyFont="1" applyFill="1" applyBorder="1" applyAlignment="1">
      <alignment horizontal="left" vertical="top"/>
    </xf>
    <xf numFmtId="193" fontId="34" fillId="0" borderId="0" xfId="2" applyNumberFormat="1" applyFont="1" applyFill="1" applyBorder="1" applyAlignment="1">
      <alignment horizontal="center" vertical="center"/>
    </xf>
    <xf numFmtId="194" fontId="34" fillId="0" borderId="0" xfId="10" applyNumberFormat="1" applyFont="1" applyFill="1" applyBorder="1" applyAlignment="1">
      <alignment horizontal="left" vertical="top"/>
    </xf>
    <xf numFmtId="43" fontId="34" fillId="0" borderId="0" xfId="10" applyNumberFormat="1" applyFont="1" applyFill="1" applyBorder="1" applyAlignment="1">
      <alignment horizontal="left" vertical="top"/>
    </xf>
    <xf numFmtId="0" fontId="48" fillId="0" borderId="0" xfId="10" applyFont="1" applyFill="1" applyBorder="1" applyAlignment="1">
      <alignment horizontal="left" vertical="top"/>
    </xf>
    <xf numFmtId="0" fontId="46" fillId="0" borderId="0" xfId="0" applyFont="1"/>
    <xf numFmtId="176" fontId="46" fillId="0" borderId="0" xfId="14" applyFont="1"/>
    <xf numFmtId="0" fontId="0" fillId="4" borderId="22" xfId="0" applyFill="1" applyBorder="1"/>
    <xf numFmtId="0" fontId="1" fillId="4" borderId="9" xfId="0" applyFont="1" applyFill="1" applyBorder="1"/>
    <xf numFmtId="0" fontId="1" fillId="4" borderId="4" xfId="0" applyFont="1" applyFill="1" applyBorder="1"/>
    <xf numFmtId="0" fontId="1" fillId="4" borderId="1" xfId="0" applyFont="1" applyFill="1" applyBorder="1"/>
    <xf numFmtId="0" fontId="1" fillId="4" borderId="10" xfId="0" applyFont="1" applyFill="1" applyBorder="1"/>
    <xf numFmtId="0" fontId="49" fillId="0" borderId="0" xfId="10" applyFont="1" applyFill="1" applyBorder="1" applyAlignment="1">
      <alignment horizontal="left" vertical="top"/>
    </xf>
    <xf numFmtId="0" fontId="0" fillId="4" borderId="6" xfId="0" applyFill="1" applyBorder="1"/>
    <xf numFmtId="0" fontId="0" fillId="4" borderId="11" xfId="0" applyFill="1" applyBorder="1"/>
    <xf numFmtId="0" fontId="0" fillId="4" borderId="12" xfId="0" applyFill="1" applyBorder="1"/>
    <xf numFmtId="0" fontId="4" fillId="4" borderId="16" xfId="0" applyFont="1" applyFill="1" applyBorder="1" applyAlignment="1">
      <alignment horizontal="center"/>
    </xf>
    <xf numFmtId="0" fontId="11" fillId="4" borderId="0" xfId="0" applyFont="1" applyFill="1" applyBorder="1"/>
    <xf numFmtId="164" fontId="1" fillId="4" borderId="0" xfId="0" applyNumberFormat="1" applyFont="1" applyFill="1" applyBorder="1"/>
    <xf numFmtId="0" fontId="0" fillId="6" borderId="19" xfId="0" applyFill="1" applyBorder="1"/>
    <xf numFmtId="0" fontId="26" fillId="0" borderId="0" xfId="10" applyFill="1" applyBorder="1" applyAlignment="1">
      <alignment horizontal="center" vertical="top"/>
    </xf>
    <xf numFmtId="0" fontId="4" fillId="4" borderId="3" xfId="0" applyFont="1" applyFill="1" applyBorder="1"/>
    <xf numFmtId="0" fontId="42" fillId="5" borderId="14" xfId="0" applyFont="1" applyFill="1" applyBorder="1"/>
    <xf numFmtId="0" fontId="26" fillId="0" borderId="0" xfId="10" applyFill="1" applyBorder="1" applyAlignment="1">
      <alignment horizontal="left" vertical="top"/>
    </xf>
    <xf numFmtId="0" fontId="34" fillId="0" borderId="0" xfId="10" applyFont="1" applyFill="1" applyBorder="1" applyAlignment="1">
      <alignment horizontal="left" vertical="top"/>
    </xf>
    <xf numFmtId="0" fontId="34" fillId="0" borderId="0" xfId="10" applyFont="1" applyFill="1" applyBorder="1" applyAlignment="1">
      <alignment horizontal="center" vertical="top"/>
    </xf>
    <xf numFmtId="0" fontId="35" fillId="0" borderId="0" xfId="10" applyFont="1" applyFill="1" applyBorder="1" applyAlignment="1">
      <alignment horizontal="left" vertical="top"/>
    </xf>
    <xf numFmtId="0" fontId="36" fillId="0" borderId="0" xfId="10" applyFont="1" applyFill="1" applyBorder="1" applyAlignment="1">
      <alignment horizontal="left" vertical="top" wrapText="1" indent="2"/>
    </xf>
    <xf numFmtId="0" fontId="37" fillId="0" borderId="0" xfId="10" applyFont="1" applyFill="1" applyBorder="1" applyAlignment="1">
      <alignment horizontal="left" vertical="top" wrapText="1"/>
    </xf>
    <xf numFmtId="0" fontId="26" fillId="0" borderId="0" xfId="10" applyFill="1" applyBorder="1" applyAlignment="1">
      <alignment horizontal="center" vertical="top"/>
    </xf>
    <xf numFmtId="0" fontId="35" fillId="0" borderId="0" xfId="10" applyFont="1" applyFill="1" applyBorder="1" applyAlignment="1">
      <alignment horizontal="center" vertical="top"/>
    </xf>
    <xf numFmtId="0" fontId="1" fillId="4" borderId="0" xfId="0" applyFont="1" applyFill="1" applyBorder="1" applyAlignment="1">
      <alignment horizontal="center"/>
    </xf>
    <xf numFmtId="193" fontId="1" fillId="4" borderId="3" xfId="1" applyNumberFormat="1" applyFont="1" applyFill="1" applyBorder="1"/>
    <xf numFmtId="193" fontId="1" fillId="4" borderId="3" xfId="0" applyNumberFormat="1" applyFont="1" applyFill="1" applyBorder="1"/>
    <xf numFmtId="1" fontId="1" fillId="4" borderId="3" xfId="0" applyNumberFormat="1" applyFont="1" applyFill="1" applyBorder="1"/>
    <xf numFmtId="0" fontId="50" fillId="5" borderId="22" xfId="0" applyFont="1" applyFill="1" applyBorder="1"/>
    <xf numFmtId="0" fontId="50" fillId="5" borderId="22" xfId="0" applyFont="1" applyFill="1" applyBorder="1" applyAlignment="1">
      <alignment vertical="center"/>
    </xf>
    <xf numFmtId="0" fontId="42" fillId="5" borderId="14" xfId="0" applyFont="1" applyFill="1" applyBorder="1" applyAlignment="1">
      <alignment vertical="center"/>
    </xf>
    <xf numFmtId="0" fontId="40" fillId="5" borderId="14" xfId="0" applyFont="1" applyFill="1" applyBorder="1" applyAlignment="1">
      <alignment vertical="center"/>
    </xf>
    <xf numFmtId="0" fontId="40" fillId="5" borderId="15" xfId="0" applyFont="1" applyFill="1" applyBorder="1" applyAlignment="1">
      <alignment vertical="center"/>
    </xf>
    <xf numFmtId="0" fontId="0" fillId="0" borderId="0" xfId="0" applyAlignment="1">
      <alignment vertical="center"/>
    </xf>
    <xf numFmtId="0" fontId="0" fillId="8" borderId="1" xfId="0" applyFill="1" applyBorder="1"/>
    <xf numFmtId="0" fontId="1" fillId="8" borderId="1" xfId="0" applyFont="1" applyFill="1" applyBorder="1"/>
    <xf numFmtId="0" fontId="0" fillId="8" borderId="6" xfId="0" applyFill="1" applyBorder="1"/>
    <xf numFmtId="0" fontId="1" fillId="8" borderId="6" xfId="0" applyFont="1" applyFill="1" applyBorder="1"/>
    <xf numFmtId="0" fontId="46" fillId="0" borderId="0" xfId="0" applyFont="1" applyAlignment="1">
      <alignment vertical="center"/>
    </xf>
    <xf numFmtId="0" fontId="0" fillId="8" borderId="5" xfId="0" applyFill="1" applyBorder="1"/>
    <xf numFmtId="0" fontId="1" fillId="8" borderId="5" xfId="0" applyFont="1" applyFill="1" applyBorder="1"/>
    <xf numFmtId="195" fontId="1" fillId="4" borderId="3" xfId="4" applyNumberFormat="1" applyFont="1" applyFill="1" applyBorder="1"/>
    <xf numFmtId="196" fontId="1" fillId="4" borderId="3" xfId="0" applyNumberFormat="1" applyFont="1" applyFill="1" applyBorder="1"/>
    <xf numFmtId="195" fontId="1" fillId="4" borderId="0" xfId="0" applyNumberFormat="1" applyFont="1" applyFill="1" applyBorder="1"/>
    <xf numFmtId="195" fontId="1" fillId="4" borderId="3" xfId="0" applyNumberFormat="1" applyFont="1" applyFill="1" applyBorder="1"/>
    <xf numFmtId="0" fontId="41" fillId="4" borderId="0" xfId="0" applyFont="1" applyFill="1" applyBorder="1" applyAlignment="1">
      <alignment wrapText="1"/>
    </xf>
    <xf numFmtId="169" fontId="0" fillId="9" borderId="3" xfId="0" applyNumberFormat="1" applyFill="1" applyBorder="1" applyProtection="1">
      <protection locked="0"/>
    </xf>
    <xf numFmtId="44" fontId="1" fillId="9" borderId="3" xfId="0" applyNumberFormat="1" applyFont="1" applyFill="1" applyBorder="1" applyProtection="1">
      <protection locked="0"/>
    </xf>
    <xf numFmtId="37" fontId="1" fillId="9" borderId="3" xfId="1" applyNumberFormat="1" applyFont="1" applyFill="1" applyBorder="1" applyProtection="1">
      <protection locked="0"/>
    </xf>
    <xf numFmtId="6" fontId="1" fillId="9" borderId="3" xfId="0" applyNumberFormat="1" applyFont="1" applyFill="1" applyBorder="1" applyProtection="1">
      <protection locked="0"/>
    </xf>
    <xf numFmtId="2" fontId="1" fillId="4" borderId="3" xfId="0" applyNumberFormat="1" applyFont="1" applyFill="1" applyBorder="1"/>
    <xf numFmtId="198" fontId="1" fillId="4" borderId="3" xfId="0" applyNumberFormat="1" applyFont="1" applyFill="1" applyBorder="1"/>
    <xf numFmtId="193" fontId="1" fillId="4" borderId="0" xfId="1" applyNumberFormat="1" applyFont="1" applyFill="1" applyBorder="1"/>
    <xf numFmtId="196" fontId="1" fillId="4" borderId="3" xfId="4" applyNumberFormat="1" applyFont="1" applyFill="1" applyBorder="1"/>
    <xf numFmtId="194" fontId="1" fillId="4" borderId="3" xfId="1" applyNumberFormat="1" applyFont="1" applyFill="1" applyBorder="1"/>
    <xf numFmtId="196" fontId="0" fillId="4" borderId="0" xfId="0" applyNumberFormat="1" applyFill="1" applyBorder="1"/>
    <xf numFmtId="43" fontId="1" fillId="4" borderId="3" xfId="1" applyNumberFormat="1" applyFont="1" applyFill="1" applyBorder="1"/>
    <xf numFmtId="195" fontId="0" fillId="4" borderId="0" xfId="0" applyNumberFormat="1" applyFill="1" applyBorder="1"/>
    <xf numFmtId="193" fontId="0" fillId="0" borderId="0" xfId="0" applyNumberFormat="1"/>
    <xf numFmtId="199" fontId="1" fillId="9" borderId="3" xfId="1" applyNumberFormat="1" applyFont="1" applyFill="1" applyBorder="1" applyProtection="1">
      <protection locked="0"/>
    </xf>
    <xf numFmtId="0" fontId="26" fillId="6" borderId="0" xfId="10" applyFill="1" applyBorder="1" applyAlignment="1">
      <alignment horizontal="left" vertical="top"/>
    </xf>
    <xf numFmtId="0" fontId="26" fillId="6" borderId="0" xfId="10" applyFill="1" applyBorder="1" applyAlignment="1">
      <alignment horizontal="center" vertical="top"/>
    </xf>
    <xf numFmtId="0" fontId="0" fillId="6" borderId="0" xfId="0" applyFill="1"/>
    <xf numFmtId="0" fontId="1" fillId="4" borderId="0" xfId="0" applyFont="1" applyFill="1" applyBorder="1"/>
    <xf numFmtId="0" fontId="0" fillId="0" borderId="0" xfId="0" applyAlignment="1">
      <alignment horizontal="left" vertical="center"/>
    </xf>
    <xf numFmtId="0" fontId="0" fillId="6" borderId="0" xfId="0" applyFill="1" applyAlignment="1">
      <alignment horizontal="left" vertical="center"/>
    </xf>
    <xf numFmtId="0" fontId="0" fillId="6" borderId="0" xfId="0" applyFill="1" applyAlignment="1">
      <alignment vertical="center"/>
    </xf>
    <xf numFmtId="0" fontId="53" fillId="6" borderId="0" xfId="0" applyFont="1" applyFill="1"/>
    <xf numFmtId="0" fontId="1" fillId="6" borderId="0" xfId="0" applyFont="1" applyFill="1"/>
    <xf numFmtId="0" fontId="54" fillId="6" borderId="0" xfId="0" applyFont="1" applyFill="1"/>
    <xf numFmtId="0" fontId="4" fillId="8" borderId="3" xfId="0" applyFont="1" applyFill="1" applyBorder="1"/>
    <xf numFmtId="0" fontId="1" fillId="4" borderId="0" xfId="0" applyFont="1" applyFill="1" applyBorder="1" applyAlignment="1">
      <alignment horizontal="left"/>
    </xf>
    <xf numFmtId="193" fontId="1" fillId="4" borderId="3" xfId="1" applyNumberFormat="1" applyFont="1" applyFill="1" applyBorder="1" applyAlignment="1">
      <alignment vertical="center"/>
    </xf>
    <xf numFmtId="0" fontId="0" fillId="4" borderId="0" xfId="0" applyFill="1" applyBorder="1" applyAlignment="1">
      <alignment vertical="center"/>
    </xf>
    <xf numFmtId="0" fontId="1" fillId="4" borderId="3" xfId="0" applyFont="1" applyFill="1" applyBorder="1" applyAlignment="1">
      <alignment horizontal="right" vertical="center"/>
    </xf>
    <xf numFmtId="0" fontId="1" fillId="4" borderId="5" xfId="0" applyFont="1" applyFill="1" applyBorder="1" applyAlignment="1">
      <alignment horizontal="left"/>
    </xf>
    <xf numFmtId="193" fontId="1" fillId="4" borderId="3" xfId="0" applyNumberFormat="1" applyFont="1" applyFill="1" applyBorder="1" applyAlignment="1">
      <alignment vertical="center"/>
    </xf>
    <xf numFmtId="0" fontId="55" fillId="0" borderId="0" xfId="0" applyFont="1"/>
    <xf numFmtId="0" fontId="0" fillId="6" borderId="0" xfId="0" applyFill="1" applyAlignment="1">
      <alignment wrapText="1"/>
    </xf>
    <xf numFmtId="0" fontId="5" fillId="0" borderId="0" xfId="0" applyFont="1" applyFill="1"/>
    <xf numFmtId="0" fontId="4" fillId="4" borderId="0" xfId="0" applyFont="1" applyFill="1"/>
    <xf numFmtId="0" fontId="4" fillId="10" borderId="3" xfId="0" applyFont="1" applyFill="1" applyBorder="1" applyProtection="1">
      <protection locked="0"/>
    </xf>
    <xf numFmtId="0" fontId="1" fillId="10" borderId="3" xfId="0" applyFont="1" applyFill="1" applyBorder="1" applyProtection="1">
      <protection locked="0"/>
    </xf>
    <xf numFmtId="195" fontId="1" fillId="6" borderId="3" xfId="4" applyNumberFormat="1" applyFont="1" applyFill="1" applyBorder="1" applyProtection="1">
      <protection locked="0"/>
    </xf>
    <xf numFmtId="1" fontId="1" fillId="4" borderId="3" xfId="0" applyNumberFormat="1" applyFont="1" applyFill="1" applyBorder="1" applyProtection="1">
      <protection locked="0"/>
    </xf>
    <xf numFmtId="195" fontId="1" fillId="6" borderId="3" xfId="0" applyNumberFormat="1" applyFont="1" applyFill="1" applyBorder="1" applyProtection="1">
      <protection locked="0"/>
    </xf>
    <xf numFmtId="2" fontId="1" fillId="6" borderId="3" xfId="4" applyNumberFormat="1" applyFont="1" applyFill="1" applyBorder="1" applyProtection="1">
      <protection locked="0"/>
    </xf>
    <xf numFmtId="0" fontId="1" fillId="0" borderId="0" xfId="0" applyFont="1" applyAlignment="1">
      <alignment horizontal="left"/>
    </xf>
    <xf numFmtId="0" fontId="50" fillId="5" borderId="22" xfId="0" applyFont="1" applyFill="1" applyBorder="1" applyAlignment="1" applyProtection="1">
      <alignment horizontal="left" vertical="center"/>
      <protection hidden="1"/>
    </xf>
    <xf numFmtId="0" fontId="40" fillId="5" borderId="14" xfId="0" applyFont="1" applyFill="1" applyBorder="1" applyAlignment="1" applyProtection="1">
      <alignment horizontal="left" vertical="center"/>
      <protection hidden="1"/>
    </xf>
    <xf numFmtId="0" fontId="40" fillId="5" borderId="15" xfId="0" applyFont="1" applyFill="1" applyBorder="1" applyAlignment="1" applyProtection="1">
      <alignment horizontal="left" vertical="center"/>
      <protection hidden="1"/>
    </xf>
    <xf numFmtId="0" fontId="0" fillId="4" borderId="16" xfId="0" applyFill="1" applyBorder="1" applyProtection="1">
      <protection hidden="1"/>
    </xf>
    <xf numFmtId="0" fontId="0" fillId="4" borderId="0" xfId="0" applyFill="1" applyBorder="1" applyProtection="1">
      <protection hidden="1"/>
    </xf>
    <xf numFmtId="0" fontId="0" fillId="4" borderId="17" xfId="0" applyFill="1" applyBorder="1" applyProtection="1">
      <protection hidden="1"/>
    </xf>
    <xf numFmtId="0" fontId="52" fillId="4" borderId="0" xfId="0" applyFont="1" applyFill="1" applyBorder="1" applyProtection="1">
      <protection hidden="1"/>
    </xf>
    <xf numFmtId="0" fontId="0" fillId="4" borderId="18" xfId="0" applyFill="1" applyBorder="1" applyProtection="1">
      <protection hidden="1"/>
    </xf>
    <xf numFmtId="0" fontId="0" fillId="4" borderId="19" xfId="0" applyFill="1" applyBorder="1" applyProtection="1">
      <protection hidden="1"/>
    </xf>
    <xf numFmtId="0" fontId="0" fillId="4" borderId="20" xfId="0" applyFill="1" applyBorder="1" applyProtection="1">
      <protection hidden="1"/>
    </xf>
    <xf numFmtId="0" fontId="0" fillId="6" borderId="0" xfId="0" applyFill="1" applyProtection="1">
      <protection hidden="1"/>
    </xf>
    <xf numFmtId="0" fontId="50" fillId="5" borderId="22" xfId="0" applyFont="1" applyFill="1" applyBorder="1" applyAlignment="1" applyProtection="1">
      <alignment vertical="center"/>
      <protection hidden="1"/>
    </xf>
    <xf numFmtId="0" fontId="40" fillId="5" borderId="14" xfId="0" applyFont="1" applyFill="1" applyBorder="1" applyProtection="1">
      <protection hidden="1"/>
    </xf>
    <xf numFmtId="0" fontId="40" fillId="5" borderId="15" xfId="0" applyFont="1" applyFill="1" applyBorder="1" applyProtection="1">
      <protection hidden="1"/>
    </xf>
    <xf numFmtId="0" fontId="51" fillId="4" borderId="0" xfId="0" applyFont="1" applyFill="1" applyBorder="1" applyProtection="1">
      <protection hidden="1"/>
    </xf>
    <xf numFmtId="0" fontId="50" fillId="5" borderId="22" xfId="0" applyFont="1" applyFill="1" applyBorder="1" applyProtection="1">
      <protection hidden="1"/>
    </xf>
    <xf numFmtId="0" fontId="42" fillId="5" borderId="14" xfId="0" applyFont="1" applyFill="1" applyBorder="1" applyProtection="1">
      <protection hidden="1"/>
    </xf>
    <xf numFmtId="0" fontId="4" fillId="4" borderId="16" xfId="0" applyFont="1" applyFill="1" applyBorder="1" applyProtection="1">
      <protection hidden="1"/>
    </xf>
    <xf numFmtId="0" fontId="4" fillId="4" borderId="0" xfId="0" applyFont="1" applyFill="1" applyBorder="1" applyProtection="1">
      <protection hidden="1"/>
    </xf>
    <xf numFmtId="0" fontId="4" fillId="4" borderId="8" xfId="0" applyFont="1" applyFill="1" applyBorder="1" applyProtection="1">
      <protection hidden="1"/>
    </xf>
    <xf numFmtId="0" fontId="1" fillId="4" borderId="22" xfId="0" applyFont="1" applyFill="1" applyBorder="1" applyProtection="1">
      <protection hidden="1"/>
    </xf>
    <xf numFmtId="0" fontId="1" fillId="4" borderId="14" xfId="0" applyFont="1" applyFill="1" applyBorder="1" applyProtection="1">
      <protection hidden="1"/>
    </xf>
    <xf numFmtId="0" fontId="0" fillId="4" borderId="14" xfId="0" applyFill="1" applyBorder="1" applyProtection="1">
      <protection hidden="1"/>
    </xf>
    <xf numFmtId="0" fontId="0" fillId="4" borderId="15" xfId="0" applyFill="1" applyBorder="1" applyProtection="1">
      <protection hidden="1"/>
    </xf>
    <xf numFmtId="0" fontId="1" fillId="4" borderId="16" xfId="0" applyFont="1" applyFill="1" applyBorder="1" applyProtection="1">
      <protection hidden="1"/>
    </xf>
    <xf numFmtId="0" fontId="1" fillId="4" borderId="0" xfId="0" applyFont="1" applyFill="1" applyBorder="1" applyProtection="1">
      <protection hidden="1"/>
    </xf>
    <xf numFmtId="0" fontId="1" fillId="4" borderId="3" xfId="0" applyFont="1" applyFill="1" applyBorder="1" applyAlignment="1" applyProtection="1">
      <alignment horizontal="right"/>
      <protection hidden="1"/>
    </xf>
    <xf numFmtId="0" fontId="1" fillId="6" borderId="3" xfId="0" applyFont="1" applyFill="1" applyBorder="1" applyProtection="1">
      <protection locked="0" hidden="1"/>
    </xf>
    <xf numFmtId="0" fontId="1" fillId="4" borderId="18" xfId="0" applyFont="1" applyFill="1" applyBorder="1" applyProtection="1">
      <protection hidden="1"/>
    </xf>
    <xf numFmtId="0" fontId="1" fillId="4" borderId="19" xfId="0" applyFont="1" applyFill="1" applyBorder="1" applyProtection="1">
      <protection hidden="1"/>
    </xf>
    <xf numFmtId="0" fontId="26" fillId="0" borderId="0" xfId="10" applyFill="1" applyBorder="1" applyAlignment="1" applyProtection="1">
      <alignment horizontal="left" vertical="top"/>
      <protection hidden="1"/>
    </xf>
    <xf numFmtId="0" fontId="26" fillId="0" borderId="0" xfId="10" applyFill="1" applyBorder="1" applyAlignment="1" applyProtection="1">
      <alignment horizontal="center" vertical="top"/>
      <protection hidden="1"/>
    </xf>
    <xf numFmtId="0" fontId="1" fillId="4" borderId="3" xfId="0" applyFont="1" applyFill="1" applyBorder="1" applyProtection="1">
      <protection hidden="1"/>
    </xf>
    <xf numFmtId="0" fontId="1" fillId="4" borderId="0" xfId="0" applyFont="1" applyFill="1" applyBorder="1" applyAlignment="1" applyProtection="1">
      <alignment horizontal="right"/>
      <protection hidden="1"/>
    </xf>
    <xf numFmtId="0" fontId="34" fillId="0" borderId="0" xfId="10" applyFont="1" applyFill="1" applyBorder="1" applyAlignment="1" applyProtection="1">
      <alignment horizontal="left" vertical="top"/>
      <protection hidden="1"/>
    </xf>
    <xf numFmtId="0" fontId="19" fillId="4" borderId="0" xfId="0" applyFont="1" applyFill="1" applyBorder="1" applyAlignment="1" applyProtection="1">
      <alignment horizontal="left" vertical="center"/>
      <protection hidden="1"/>
    </xf>
    <xf numFmtId="0" fontId="43" fillId="4" borderId="0" xfId="0" applyFont="1" applyFill="1" applyBorder="1" applyAlignment="1" applyProtection="1">
      <alignment horizontal="left" vertical="center"/>
      <protection hidden="1"/>
    </xf>
    <xf numFmtId="0" fontId="4" fillId="4" borderId="3" xfId="0" applyFont="1" applyFill="1" applyBorder="1" applyAlignment="1" applyProtection="1">
      <alignment horizontal="right"/>
      <protection hidden="1"/>
    </xf>
    <xf numFmtId="2" fontId="4" fillId="4" borderId="3" xfId="0" applyNumberFormat="1" applyFont="1" applyFill="1" applyBorder="1" applyProtection="1">
      <protection hidden="1"/>
    </xf>
    <xf numFmtId="0" fontId="1" fillId="4" borderId="0" xfId="0" applyFont="1" applyFill="1" applyBorder="1" applyAlignment="1" applyProtection="1">
      <alignment vertical="center"/>
      <protection hidden="1"/>
    </xf>
    <xf numFmtId="0" fontId="34" fillId="0" borderId="0" xfId="10" applyFont="1" applyFill="1" applyBorder="1" applyAlignment="1" applyProtection="1">
      <alignment horizontal="center" vertical="center"/>
      <protection hidden="1"/>
    </xf>
    <xf numFmtId="193" fontId="1" fillId="4" borderId="3" xfId="1" applyNumberFormat="1" applyFont="1" applyFill="1" applyBorder="1" applyProtection="1">
      <protection hidden="1"/>
    </xf>
    <xf numFmtId="43" fontId="1" fillId="4" borderId="3" xfId="0" applyNumberFormat="1" applyFont="1" applyFill="1" applyBorder="1" applyProtection="1">
      <protection hidden="1"/>
    </xf>
    <xf numFmtId="194" fontId="1" fillId="4" borderId="3" xfId="1" applyNumberFormat="1" applyFont="1" applyFill="1" applyBorder="1" applyProtection="1">
      <protection hidden="1"/>
    </xf>
    <xf numFmtId="0" fontId="0" fillId="6" borderId="21" xfId="0" applyFill="1" applyBorder="1" applyProtection="1">
      <protection hidden="1"/>
    </xf>
    <xf numFmtId="0" fontId="11" fillId="4" borderId="0" xfId="0" applyFont="1" applyFill="1" applyBorder="1" applyProtection="1">
      <protection hidden="1"/>
    </xf>
    <xf numFmtId="0" fontId="47" fillId="4" borderId="0" xfId="0" applyFont="1" applyFill="1" applyBorder="1" applyProtection="1">
      <protection hidden="1"/>
    </xf>
    <xf numFmtId="0" fontId="0" fillId="6" borderId="14" xfId="0" applyFill="1" applyBorder="1" applyProtection="1">
      <protection hidden="1"/>
    </xf>
    <xf numFmtId="0" fontId="11" fillId="8" borderId="23" xfId="0" applyFont="1" applyFill="1" applyBorder="1" applyAlignment="1" applyProtection="1">
      <alignment vertical="center"/>
      <protection hidden="1"/>
    </xf>
    <xf numFmtId="0" fontId="4" fillId="8" borderId="24" xfId="0" applyFont="1" applyFill="1" applyBorder="1" applyAlignment="1" applyProtection="1">
      <alignment vertical="center"/>
      <protection hidden="1"/>
    </xf>
    <xf numFmtId="0" fontId="11" fillId="8" borderId="24" xfId="0" applyFont="1" applyFill="1" applyBorder="1" applyAlignment="1" applyProtection="1">
      <alignment vertical="center"/>
      <protection hidden="1"/>
    </xf>
    <xf numFmtId="0" fontId="47" fillId="8" borderId="24" xfId="0" applyFont="1" applyFill="1" applyBorder="1" applyAlignment="1" applyProtection="1">
      <alignment vertical="top" wrapText="1"/>
      <protection hidden="1"/>
    </xf>
    <xf numFmtId="0" fontId="4" fillId="8" borderId="24" xfId="0" applyFont="1" applyFill="1" applyBorder="1" applyProtection="1">
      <protection hidden="1"/>
    </xf>
    <xf numFmtId="0" fontId="47" fillId="8" borderId="25" xfId="0" applyFont="1" applyFill="1" applyBorder="1" applyAlignment="1" applyProtection="1">
      <alignment vertical="top" wrapText="1"/>
      <protection hidden="1"/>
    </xf>
    <xf numFmtId="0" fontId="0" fillId="0" borderId="0" xfId="0" applyProtection="1">
      <protection hidden="1"/>
    </xf>
    <xf numFmtId="0" fontId="1" fillId="4" borderId="3" xfId="0" applyFont="1" applyFill="1" applyBorder="1" applyProtection="1">
      <protection locked="0" hidden="1"/>
    </xf>
    <xf numFmtId="10" fontId="1" fillId="6" borderId="3" xfId="0" applyNumberFormat="1" applyFont="1" applyFill="1" applyBorder="1" applyProtection="1">
      <protection locked="0" hidden="1"/>
    </xf>
    <xf numFmtId="164" fontId="1" fillId="4" borderId="3" xfId="0" applyNumberFormat="1" applyFont="1" applyFill="1" applyBorder="1" applyProtection="1">
      <protection hidden="1"/>
    </xf>
    <xf numFmtId="10" fontId="1" fillId="4" borderId="3" xfId="0" applyNumberFormat="1" applyFont="1" applyFill="1" applyBorder="1" applyAlignment="1" applyProtection="1">
      <alignment horizontal="right"/>
      <protection hidden="1"/>
    </xf>
    <xf numFmtId="164" fontId="1" fillId="4" borderId="3" xfId="0" applyNumberFormat="1" applyFont="1" applyFill="1" applyBorder="1" applyAlignment="1" applyProtection="1">
      <alignment horizontal="right"/>
      <protection hidden="1"/>
    </xf>
    <xf numFmtId="10" fontId="1" fillId="6" borderId="3" xfId="0" applyNumberFormat="1" applyFont="1" applyFill="1" applyBorder="1" applyProtection="1">
      <protection hidden="1"/>
    </xf>
    <xf numFmtId="0" fontId="1" fillId="6" borderId="3" xfId="0" applyFont="1" applyFill="1" applyBorder="1" applyProtection="1">
      <protection hidden="1"/>
    </xf>
    <xf numFmtId="0" fontId="4" fillId="4" borderId="16" xfId="0" applyFont="1" applyFill="1" applyBorder="1" applyAlignment="1" applyProtection="1">
      <alignment horizontal="center"/>
      <protection hidden="1"/>
    </xf>
    <xf numFmtId="10" fontId="1" fillId="4" borderId="3" xfId="0" applyNumberFormat="1" applyFont="1" applyFill="1" applyBorder="1" applyProtection="1">
      <protection locked="0" hidden="1"/>
    </xf>
    <xf numFmtId="10" fontId="1" fillId="4" borderId="3" xfId="0" applyNumberFormat="1" applyFont="1" applyFill="1" applyBorder="1" applyProtection="1">
      <protection hidden="1"/>
    </xf>
    <xf numFmtId="16" fontId="1" fillId="4" borderId="3" xfId="0" quotePrefix="1" applyNumberFormat="1" applyFont="1" applyFill="1" applyBorder="1" applyAlignment="1" applyProtection="1">
      <alignment horizontal="right"/>
      <protection hidden="1"/>
    </xf>
    <xf numFmtId="0" fontId="0" fillId="4" borderId="3" xfId="0" applyFill="1" applyBorder="1" applyAlignment="1" applyProtection="1">
      <alignment horizontal="right"/>
      <protection hidden="1"/>
    </xf>
    <xf numFmtId="0" fontId="46" fillId="4" borderId="0" xfId="0" applyFont="1" applyFill="1" applyBorder="1" applyProtection="1">
      <protection hidden="1"/>
    </xf>
    <xf numFmtId="1" fontId="1" fillId="4" borderId="3" xfId="0" applyNumberFormat="1" applyFont="1" applyFill="1" applyBorder="1" applyProtection="1">
      <protection hidden="1"/>
    </xf>
    <xf numFmtId="0" fontId="34" fillId="0" borderId="0" xfId="10" applyFont="1" applyFill="1" applyBorder="1" applyAlignment="1" applyProtection="1">
      <alignment horizontal="center" vertical="top"/>
      <protection hidden="1"/>
    </xf>
    <xf numFmtId="0" fontId="47" fillId="4" borderId="0" xfId="0" applyFont="1" applyFill="1" applyBorder="1" applyAlignment="1" applyProtection="1">
      <alignment vertical="top" wrapText="1"/>
      <protection hidden="1"/>
    </xf>
    <xf numFmtId="0" fontId="47" fillId="4" borderId="0" xfId="0" applyFont="1" applyFill="1" applyBorder="1" applyAlignment="1" applyProtection="1">
      <alignment wrapText="1"/>
      <protection hidden="1"/>
    </xf>
    <xf numFmtId="0" fontId="1" fillId="4" borderId="3" xfId="0" applyFont="1" applyFill="1" applyBorder="1" applyAlignment="1" applyProtection="1">
      <alignment wrapText="1"/>
      <protection hidden="1"/>
    </xf>
    <xf numFmtId="0" fontId="42" fillId="5" borderId="14" xfId="0" applyFont="1" applyFill="1" applyBorder="1" applyAlignment="1" applyProtection="1">
      <alignment vertical="center"/>
      <protection hidden="1"/>
    </xf>
    <xf numFmtId="0" fontId="40" fillId="5" borderId="14" xfId="0" applyFont="1" applyFill="1" applyBorder="1" applyAlignment="1" applyProtection="1">
      <alignment vertical="center"/>
      <protection hidden="1"/>
    </xf>
    <xf numFmtId="0" fontId="40" fillId="5" borderId="15" xfId="0" applyFont="1" applyFill="1" applyBorder="1" applyAlignment="1" applyProtection="1">
      <alignment vertical="center"/>
      <protection hidden="1"/>
    </xf>
    <xf numFmtId="0" fontId="41" fillId="4" borderId="0" xfId="0" applyFont="1" applyFill="1" applyBorder="1" applyProtection="1">
      <protection hidden="1"/>
    </xf>
    <xf numFmtId="1" fontId="1" fillId="4" borderId="0" xfId="0" applyNumberFormat="1" applyFont="1" applyFill="1" applyBorder="1" applyProtection="1">
      <protection hidden="1"/>
    </xf>
    <xf numFmtId="195" fontId="1" fillId="6" borderId="3" xfId="4" applyNumberFormat="1" applyFont="1" applyFill="1" applyBorder="1" applyProtection="1">
      <protection locked="0" hidden="1"/>
    </xf>
    <xf numFmtId="195" fontId="1" fillId="4" borderId="3" xfId="4" applyNumberFormat="1" applyFont="1" applyFill="1" applyBorder="1" applyProtection="1">
      <protection hidden="1"/>
    </xf>
    <xf numFmtId="195" fontId="1" fillId="6" borderId="3" xfId="4" applyNumberFormat="1" applyFont="1" applyFill="1" applyBorder="1" applyAlignment="1" applyProtection="1">
      <alignment horizontal="right"/>
      <protection locked="0" hidden="1"/>
    </xf>
    <xf numFmtId="195" fontId="1" fillId="4" borderId="3" xfId="4" applyNumberFormat="1" applyFont="1" applyFill="1" applyBorder="1" applyAlignment="1" applyProtection="1">
      <alignment horizontal="right"/>
      <protection hidden="1"/>
    </xf>
    <xf numFmtId="44" fontId="1" fillId="4" borderId="3" xfId="4" applyNumberFormat="1" applyFont="1" applyFill="1" applyBorder="1" applyProtection="1">
      <protection hidden="1"/>
    </xf>
    <xf numFmtId="44" fontId="1" fillId="6" borderId="3" xfId="4" applyNumberFormat="1" applyFont="1" applyFill="1" applyBorder="1" applyProtection="1">
      <protection locked="0" hidden="1"/>
    </xf>
    <xf numFmtId="196" fontId="1" fillId="4" borderId="3" xfId="0" applyNumberFormat="1" applyFont="1" applyFill="1" applyBorder="1" applyProtection="1">
      <protection hidden="1"/>
    </xf>
    <xf numFmtId="164" fontId="1" fillId="4" borderId="0" xfId="0" applyNumberFormat="1" applyFont="1" applyFill="1" applyBorder="1" applyProtection="1">
      <protection hidden="1"/>
    </xf>
    <xf numFmtId="195" fontId="1" fillId="4" borderId="0" xfId="0" applyNumberFormat="1" applyFont="1" applyFill="1" applyBorder="1" applyProtection="1">
      <protection hidden="1"/>
    </xf>
    <xf numFmtId="195" fontId="1" fillId="4" borderId="3" xfId="0" applyNumberFormat="1" applyFont="1" applyFill="1" applyBorder="1" applyProtection="1">
      <protection hidden="1"/>
    </xf>
    <xf numFmtId="0" fontId="0" fillId="6" borderId="19" xfId="0" applyFill="1" applyBorder="1" applyProtection="1">
      <protection hidden="1"/>
    </xf>
    <xf numFmtId="0" fontId="0" fillId="4" borderId="22" xfId="0" applyFill="1" applyBorder="1" applyProtection="1">
      <protection hidden="1"/>
    </xf>
    <xf numFmtId="196" fontId="1" fillId="4" borderId="3" xfId="4" applyNumberFormat="1" applyFont="1" applyFill="1" applyBorder="1" applyProtection="1">
      <protection hidden="1"/>
    </xf>
    <xf numFmtId="0" fontId="12" fillId="4" borderId="0" xfId="0" applyFont="1" applyFill="1" applyBorder="1" applyProtection="1">
      <protection hidden="1"/>
    </xf>
    <xf numFmtId="1" fontId="1" fillId="6" borderId="3" xfId="0" applyNumberFormat="1" applyFont="1" applyFill="1" applyBorder="1" applyProtection="1">
      <protection locked="0" hidden="1"/>
    </xf>
    <xf numFmtId="193" fontId="1" fillId="4" borderId="3" xfId="0" applyNumberFormat="1" applyFont="1" applyFill="1" applyBorder="1" applyProtection="1">
      <protection hidden="1"/>
    </xf>
    <xf numFmtId="0" fontId="41" fillId="4" borderId="0" xfId="0" applyFont="1" applyFill="1" applyBorder="1" applyAlignment="1" applyProtection="1">
      <alignment wrapText="1"/>
      <protection hidden="1"/>
    </xf>
    <xf numFmtId="0" fontId="12" fillId="4" borderId="0" xfId="0" applyFont="1" applyFill="1" applyBorder="1" applyAlignment="1" applyProtection="1">
      <alignment wrapText="1"/>
      <protection hidden="1"/>
    </xf>
    <xf numFmtId="165" fontId="1" fillId="4" borderId="0" xfId="4" applyNumberFormat="1" applyFont="1" applyFill="1" applyBorder="1" applyProtection="1">
      <protection hidden="1"/>
    </xf>
    <xf numFmtId="44" fontId="1" fillId="0" borderId="3" xfId="4" applyNumberFormat="1" applyFont="1" applyFill="1" applyBorder="1" applyProtection="1">
      <protection locked="0" hidden="1"/>
    </xf>
    <xf numFmtId="44" fontId="1" fillId="4" borderId="0" xfId="4" applyNumberFormat="1" applyFont="1" applyFill="1" applyBorder="1" applyProtection="1">
      <protection hidden="1"/>
    </xf>
    <xf numFmtId="165" fontId="1" fillId="4" borderId="3" xfId="4" applyNumberFormat="1" applyFont="1" applyFill="1" applyBorder="1" applyProtection="1">
      <protection hidden="1"/>
    </xf>
    <xf numFmtId="0" fontId="41" fillId="4" borderId="0" xfId="0" applyFont="1" applyFill="1" applyBorder="1" applyAlignment="1" applyProtection="1">
      <alignment horizontal="left" vertical="top" wrapText="1"/>
      <protection hidden="1"/>
    </xf>
    <xf numFmtId="0" fontId="1" fillId="4" borderId="3" xfId="0" applyFont="1" applyFill="1" applyBorder="1" applyAlignment="1" applyProtection="1">
      <alignment horizontal="right" vertical="center"/>
      <protection hidden="1"/>
    </xf>
    <xf numFmtId="0" fontId="0" fillId="4" borderId="0" xfId="0" applyFill="1" applyBorder="1" applyAlignment="1" applyProtection="1">
      <alignment vertical="center"/>
      <protection hidden="1"/>
    </xf>
    <xf numFmtId="193" fontId="1" fillId="4" borderId="3" xfId="1" applyNumberFormat="1" applyFont="1" applyFill="1" applyBorder="1" applyAlignment="1" applyProtection="1">
      <alignment vertical="center"/>
      <protection hidden="1"/>
    </xf>
    <xf numFmtId="198" fontId="1" fillId="4" borderId="3" xfId="0" applyNumberFormat="1" applyFont="1" applyFill="1" applyBorder="1" applyProtection="1">
      <protection hidden="1"/>
    </xf>
    <xf numFmtId="0" fontId="36" fillId="0" borderId="0" xfId="10" applyFont="1" applyFill="1" applyBorder="1" applyAlignment="1" applyProtection="1">
      <alignment horizontal="left" vertical="top" wrapText="1" indent="2"/>
      <protection hidden="1"/>
    </xf>
    <xf numFmtId="0" fontId="16" fillId="0" borderId="0" xfId="10" applyFont="1" applyFill="1" applyBorder="1" applyAlignment="1" applyProtection="1">
      <alignment horizontal="center" vertical="top" wrapText="1"/>
      <protection hidden="1"/>
    </xf>
    <xf numFmtId="39" fontId="34" fillId="0" borderId="0" xfId="5" applyNumberFormat="1" applyFont="1" applyFill="1" applyBorder="1" applyAlignment="1" applyProtection="1">
      <alignment horizontal="right" vertical="top"/>
      <protection hidden="1"/>
    </xf>
    <xf numFmtId="198" fontId="1" fillId="4" borderId="0" xfId="0" applyNumberFormat="1" applyFont="1" applyFill="1" applyBorder="1" applyProtection="1">
      <protection hidden="1"/>
    </xf>
    <xf numFmtId="1" fontId="1" fillId="4" borderId="3" xfId="0" applyNumberFormat="1" applyFont="1" applyFill="1" applyBorder="1" applyProtection="1">
      <protection locked="0" hidden="1"/>
    </xf>
    <xf numFmtId="196" fontId="0" fillId="4" borderId="0" xfId="0" applyNumberFormat="1" applyFill="1" applyBorder="1" applyProtection="1">
      <protection hidden="1"/>
    </xf>
    <xf numFmtId="165" fontId="1" fillId="4" borderId="3" xfId="0" applyNumberFormat="1" applyFont="1" applyFill="1" applyBorder="1" applyProtection="1">
      <protection hidden="1"/>
    </xf>
    <xf numFmtId="1" fontId="1" fillId="6" borderId="3" xfId="4" applyNumberFormat="1" applyFont="1" applyFill="1" applyBorder="1" applyProtection="1">
      <protection locked="0" hidden="1"/>
    </xf>
    <xf numFmtId="1" fontId="1" fillId="4" borderId="3" xfId="4" applyNumberFormat="1" applyFont="1" applyFill="1" applyBorder="1" applyProtection="1">
      <protection hidden="1"/>
    </xf>
    <xf numFmtId="195" fontId="1" fillId="6" borderId="3" xfId="0" applyNumberFormat="1" applyFont="1" applyFill="1" applyBorder="1" applyProtection="1">
      <protection locked="0" hidden="1"/>
    </xf>
    <xf numFmtId="0" fontId="11" fillId="7" borderId="16" xfId="0" applyFont="1" applyFill="1" applyBorder="1" applyAlignment="1" applyProtection="1">
      <alignment vertical="center"/>
      <protection hidden="1"/>
    </xf>
    <xf numFmtId="0" fontId="4" fillId="7" borderId="0" xfId="0" applyFont="1" applyFill="1" applyBorder="1" applyProtection="1">
      <protection hidden="1"/>
    </xf>
    <xf numFmtId="0" fontId="47" fillId="7" borderId="0" xfId="0" applyFont="1" applyFill="1" applyBorder="1" applyAlignment="1" applyProtection="1">
      <alignment vertical="top" wrapText="1"/>
      <protection hidden="1"/>
    </xf>
    <xf numFmtId="0" fontId="1" fillId="7" borderId="0" xfId="0" applyFont="1" applyFill="1" applyBorder="1" applyAlignment="1" applyProtection="1">
      <alignment horizontal="right"/>
      <protection hidden="1"/>
    </xf>
    <xf numFmtId="0" fontId="0" fillId="7" borderId="0" xfId="0" applyFill="1" applyBorder="1" applyProtection="1">
      <protection hidden="1"/>
    </xf>
    <xf numFmtId="0" fontId="1" fillId="7" borderId="0" xfId="0" applyFont="1" applyFill="1" applyBorder="1" applyProtection="1">
      <protection hidden="1"/>
    </xf>
    <xf numFmtId="0" fontId="0" fillId="7" borderId="17" xfId="0" applyFill="1" applyBorder="1" applyProtection="1">
      <protection hidden="1"/>
    </xf>
    <xf numFmtId="200" fontId="1" fillId="4" borderId="3" xfId="4" applyNumberFormat="1" applyFont="1" applyFill="1" applyBorder="1" applyProtection="1">
      <protection hidden="1"/>
    </xf>
    <xf numFmtId="8" fontId="1" fillId="4" borderId="3" xfId="0" applyNumberFormat="1" applyFont="1" applyFill="1" applyBorder="1" applyProtection="1">
      <protection hidden="1"/>
    </xf>
    <xf numFmtId="6" fontId="1" fillId="4" borderId="3" xfId="0" applyNumberFormat="1" applyFont="1" applyFill="1" applyBorder="1" applyProtection="1">
      <protection hidden="1"/>
    </xf>
    <xf numFmtId="0" fontId="1" fillId="4" borderId="19" xfId="0" applyFont="1" applyFill="1" applyBorder="1" applyAlignment="1" applyProtection="1">
      <alignment horizontal="right"/>
      <protection hidden="1"/>
    </xf>
    <xf numFmtId="0" fontId="4" fillId="4" borderId="19" xfId="0" applyFont="1" applyFill="1" applyBorder="1" applyProtection="1">
      <protection hidden="1"/>
    </xf>
    <xf numFmtId="0" fontId="1" fillId="0" borderId="0" xfId="0" applyFont="1" applyProtection="1">
      <protection hidden="1"/>
    </xf>
    <xf numFmtId="0" fontId="1" fillId="4" borderId="9" xfId="0" applyFont="1" applyFill="1" applyBorder="1" applyAlignment="1" applyProtection="1">
      <alignment horizontal="left" shrinkToFit="1"/>
      <protection hidden="1"/>
    </xf>
    <xf numFmtId="0" fontId="1" fillId="4" borderId="4" xfId="0" applyFont="1" applyFill="1" applyBorder="1" applyAlignment="1" applyProtection="1">
      <alignment horizontal="left" shrinkToFit="1"/>
      <protection hidden="1"/>
    </xf>
    <xf numFmtId="0" fontId="26" fillId="4" borderId="4" xfId="10" applyFill="1" applyBorder="1" applyAlignment="1" applyProtection="1">
      <alignment horizontal="left" vertical="top" shrinkToFit="1"/>
      <protection hidden="1"/>
    </xf>
    <xf numFmtId="0" fontId="26" fillId="4" borderId="11" xfId="10" applyFill="1" applyBorder="1" applyAlignment="1" applyProtection="1">
      <alignment horizontal="left" vertical="top" shrinkToFit="1"/>
      <protection hidden="1"/>
    </xf>
    <xf numFmtId="0" fontId="1" fillId="8" borderId="13" xfId="0" applyFont="1"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1" fillId="8" borderId="9" xfId="0" applyFont="1" applyFill="1" applyBorder="1" applyProtection="1">
      <protection hidden="1"/>
    </xf>
    <xf numFmtId="0" fontId="0" fillId="8" borderId="1" xfId="0" applyFill="1" applyBorder="1" applyProtection="1">
      <protection hidden="1"/>
    </xf>
    <xf numFmtId="0" fontId="0" fillId="8" borderId="6" xfId="0" applyFill="1" applyBorder="1" applyProtection="1">
      <protection hidden="1"/>
    </xf>
    <xf numFmtId="0" fontId="1" fillId="8" borderId="5" xfId="0" applyFont="1" applyFill="1" applyBorder="1" applyProtection="1">
      <protection hidden="1"/>
    </xf>
    <xf numFmtId="0" fontId="4" fillId="4" borderId="0" xfId="0" applyFont="1" applyFill="1" applyBorder="1" applyAlignment="1" applyProtection="1">
      <alignment horizontal="left"/>
      <protection hidden="1"/>
    </xf>
    <xf numFmtId="0" fontId="4" fillId="4" borderId="0" xfId="0" applyFont="1" applyFill="1" applyBorder="1" applyAlignment="1" applyProtection="1">
      <alignment horizontal="right"/>
      <protection hidden="1"/>
    </xf>
    <xf numFmtId="193" fontId="1" fillId="4" borderId="0" xfId="1" applyNumberFormat="1" applyFont="1" applyFill="1" applyBorder="1" applyProtection="1">
      <protection hidden="1"/>
    </xf>
    <xf numFmtId="193" fontId="1" fillId="4" borderId="0" xfId="1" applyNumberFormat="1" applyFont="1" applyFill="1" applyBorder="1" applyAlignment="1" applyProtection="1">
      <alignment vertical="center"/>
      <protection hidden="1"/>
    </xf>
    <xf numFmtId="0" fontId="1" fillId="8" borderId="3" xfId="0" applyFont="1" applyFill="1" applyBorder="1" applyProtection="1">
      <protection hidden="1"/>
    </xf>
    <xf numFmtId="2" fontId="1" fillId="4" borderId="3" xfId="0" applyNumberFormat="1" applyFont="1" applyFill="1" applyBorder="1" applyProtection="1">
      <protection hidden="1"/>
    </xf>
    <xf numFmtId="1" fontId="1" fillId="4" borderId="3" xfId="0" applyNumberFormat="1" applyFont="1" applyFill="1" applyBorder="1" applyAlignment="1" applyProtection="1">
      <alignment horizontal="right"/>
      <protection hidden="1"/>
    </xf>
    <xf numFmtId="193" fontId="24" fillId="4" borderId="0" xfId="1" applyNumberFormat="1" applyFont="1" applyFill="1" applyBorder="1" applyAlignment="1" applyProtection="1">
      <alignment vertical="center"/>
      <protection hidden="1"/>
    </xf>
    <xf numFmtId="0" fontId="40" fillId="5" borderId="26" xfId="0" applyFont="1" applyFill="1" applyBorder="1" applyProtection="1">
      <protection hidden="1"/>
    </xf>
    <xf numFmtId="0" fontId="1" fillId="4" borderId="15" xfId="0" applyFont="1" applyFill="1" applyBorder="1" applyProtection="1">
      <protection hidden="1"/>
    </xf>
    <xf numFmtId="0" fontId="1" fillId="4" borderId="17" xfId="0" applyFont="1" applyFill="1" applyBorder="1" applyProtection="1">
      <protection hidden="1"/>
    </xf>
    <xf numFmtId="0" fontId="4" fillId="4" borderId="3" xfId="0" applyFont="1" applyFill="1" applyBorder="1" applyAlignment="1" applyProtection="1">
      <alignment horizontal="center" vertical="center"/>
      <protection hidden="1"/>
    </xf>
    <xf numFmtId="0" fontId="35" fillId="4" borderId="3" xfId="10" applyFont="1" applyFill="1" applyBorder="1" applyAlignment="1" applyProtection="1">
      <alignment horizontal="left" vertical="top"/>
      <protection hidden="1"/>
    </xf>
    <xf numFmtId="0" fontId="1" fillId="0" borderId="3" xfId="0" applyFont="1" applyFill="1" applyBorder="1" applyAlignment="1" applyProtection="1">
      <alignment horizontal="right"/>
      <protection locked="0" hidden="1"/>
    </xf>
    <xf numFmtId="0" fontId="4" fillId="4" borderId="3" xfId="0" applyFont="1" applyFill="1" applyBorder="1" applyAlignment="1" applyProtection="1">
      <alignment horizontal="center" vertical="center" wrapText="1"/>
      <protection hidden="1"/>
    </xf>
    <xf numFmtId="0" fontId="4" fillId="4" borderId="13" xfId="0" applyFont="1" applyFill="1" applyBorder="1" applyAlignment="1" applyProtection="1">
      <alignment horizontal="center"/>
      <protection hidden="1"/>
    </xf>
    <xf numFmtId="193" fontId="1" fillId="4" borderId="3" xfId="0" applyNumberFormat="1" applyFont="1" applyFill="1" applyBorder="1" applyAlignment="1" applyProtection="1">
      <alignment horizontal="right"/>
      <protection hidden="1"/>
    </xf>
    <xf numFmtId="43" fontId="56" fillId="5" borderId="3" xfId="1" applyNumberFormat="1" applyFont="1" applyFill="1" applyBorder="1" applyAlignment="1" applyProtection="1">
      <alignment horizontal="right"/>
      <protection hidden="1"/>
    </xf>
    <xf numFmtId="0" fontId="1" fillId="4" borderId="20" xfId="0" applyFont="1" applyFill="1" applyBorder="1" applyProtection="1">
      <protection hidden="1"/>
    </xf>
    <xf numFmtId="0" fontId="50" fillId="5" borderId="22" xfId="0" applyFont="1" applyFill="1" applyBorder="1" applyProtection="1">
      <protection hidden="1"/>
    </xf>
    <xf numFmtId="0" fontId="1" fillId="4" borderId="0" xfId="0" applyFont="1" applyFill="1" applyBorder="1" applyProtection="1">
      <protection hidden="1"/>
    </xf>
    <xf numFmtId="0" fontId="20" fillId="11" borderId="0" xfId="0" applyFont="1" applyFill="1" applyAlignment="1">
      <alignment vertical="center"/>
    </xf>
    <xf numFmtId="0" fontId="21" fillId="0" borderId="0" xfId="0" applyFont="1" applyAlignment="1">
      <alignment vertical="center"/>
    </xf>
    <xf numFmtId="0" fontId="22" fillId="4" borderId="0" xfId="0" applyFont="1" applyFill="1" applyBorder="1" applyAlignment="1" applyProtection="1">
      <alignment wrapText="1"/>
      <protection hidden="1"/>
    </xf>
    <xf numFmtId="0" fontId="4" fillId="4" borderId="0" xfId="0" applyFont="1" applyFill="1" applyBorder="1" applyAlignment="1" applyProtection="1">
      <alignment wrapText="1"/>
      <protection hidden="1"/>
    </xf>
    <xf numFmtId="0" fontId="57" fillId="4" borderId="0" xfId="0" applyFont="1" applyFill="1" applyBorder="1" applyAlignment="1" applyProtection="1">
      <alignment horizontal="left" wrapText="1"/>
      <protection hidden="1"/>
    </xf>
    <xf numFmtId="0" fontId="1" fillId="6" borderId="5" xfId="0" applyFont="1" applyFill="1" applyBorder="1" applyProtection="1">
      <protection locked="0" hidden="1"/>
    </xf>
    <xf numFmtId="0" fontId="1" fillId="6" borderId="1" xfId="0" applyFont="1" applyFill="1" applyBorder="1" applyProtection="1">
      <protection locked="0" hidden="1"/>
    </xf>
    <xf numFmtId="0" fontId="1" fillId="6" borderId="6" xfId="0" applyFont="1" applyFill="1" applyBorder="1" applyProtection="1">
      <protection locked="0" hidden="1"/>
    </xf>
    <xf numFmtId="0" fontId="1" fillId="6" borderId="5" xfId="0" applyFont="1" applyFill="1" applyBorder="1" applyAlignment="1" applyProtection="1">
      <alignment horizontal="left"/>
      <protection locked="0" hidden="1"/>
    </xf>
    <xf numFmtId="0" fontId="1" fillId="6" borderId="1" xfId="0" applyFont="1" applyFill="1" applyBorder="1" applyAlignment="1" applyProtection="1">
      <alignment horizontal="left"/>
      <protection locked="0" hidden="1"/>
    </xf>
    <xf numFmtId="0" fontId="1" fillId="6" borderId="6" xfId="0" applyFont="1" applyFill="1" applyBorder="1" applyAlignment="1" applyProtection="1">
      <alignment horizontal="left"/>
      <protection locked="0" hidden="1"/>
    </xf>
    <xf numFmtId="0" fontId="1" fillId="10" borderId="5" xfId="0" applyFont="1" applyFill="1" applyBorder="1" applyAlignment="1" applyProtection="1">
      <alignment horizontal="left"/>
      <protection locked="0"/>
    </xf>
    <xf numFmtId="0" fontId="1" fillId="10" borderId="1" xfId="0" applyFont="1" applyFill="1" applyBorder="1" applyAlignment="1" applyProtection="1">
      <alignment horizontal="left"/>
      <protection locked="0"/>
    </xf>
    <xf numFmtId="0" fontId="1" fillId="10" borderId="6" xfId="0" applyFont="1" applyFill="1" applyBorder="1" applyAlignment="1" applyProtection="1">
      <alignment horizontal="left"/>
      <protection locked="0"/>
    </xf>
    <xf numFmtId="0" fontId="11" fillId="4" borderId="0" xfId="0" applyFont="1" applyFill="1" applyBorder="1" applyAlignment="1" applyProtection="1">
      <alignment wrapText="1"/>
      <protection hidden="1"/>
    </xf>
    <xf numFmtId="0" fontId="11" fillId="4" borderId="17" xfId="0" applyFont="1" applyFill="1" applyBorder="1" applyAlignment="1" applyProtection="1">
      <alignment wrapText="1"/>
      <protection hidden="1"/>
    </xf>
    <xf numFmtId="0" fontId="1" fillId="4" borderId="5" xfId="0" applyFont="1" applyFill="1" applyBorder="1" applyAlignment="1" applyProtection="1">
      <alignment horizontal="left"/>
      <protection hidden="1"/>
    </xf>
    <xf numFmtId="0" fontId="0" fillId="0" borderId="1" xfId="0" applyBorder="1" applyAlignment="1" applyProtection="1">
      <alignment horizontal="left"/>
      <protection hidden="1"/>
    </xf>
    <xf numFmtId="0" fontId="0" fillId="0" borderId="6" xfId="0" applyBorder="1" applyAlignment="1" applyProtection="1">
      <alignment horizontal="left"/>
      <protection hidden="1"/>
    </xf>
    <xf numFmtId="0" fontId="0" fillId="6" borderId="27" xfId="0" applyFill="1" applyBorder="1" applyAlignment="1" applyProtection="1">
      <alignment vertical="top" wrapText="1"/>
      <protection locked="0" hidden="1"/>
    </xf>
    <xf numFmtId="0" fontId="0" fillId="6" borderId="28" xfId="0" applyFill="1" applyBorder="1" applyAlignment="1" applyProtection="1">
      <alignment vertical="top" wrapText="1"/>
      <protection locked="0" hidden="1"/>
    </xf>
    <xf numFmtId="0" fontId="0" fillId="0" borderId="29" xfId="0" applyBorder="1" applyAlignment="1" applyProtection="1">
      <alignment vertical="top" wrapText="1"/>
      <protection locked="0" hidden="1"/>
    </xf>
    <xf numFmtId="0" fontId="0" fillId="0" borderId="30" xfId="0" applyBorder="1" applyAlignment="1" applyProtection="1">
      <alignment vertical="top" wrapText="1"/>
      <protection locked="0" hidden="1"/>
    </xf>
    <xf numFmtId="0" fontId="0" fillId="0" borderId="31" xfId="0" applyBorder="1" applyAlignment="1" applyProtection="1">
      <alignment vertical="top" wrapText="1"/>
      <protection locked="0" hidden="1"/>
    </xf>
    <xf numFmtId="0" fontId="0" fillId="0" borderId="32" xfId="0" applyBorder="1" applyAlignment="1" applyProtection="1">
      <alignment vertical="top" wrapText="1"/>
      <protection locked="0" hidden="1"/>
    </xf>
    <xf numFmtId="0" fontId="11" fillId="4" borderId="0" xfId="0" applyFont="1" applyFill="1" applyBorder="1" applyAlignment="1" applyProtection="1">
      <alignment horizontal="left" wrapText="1"/>
      <protection hidden="1"/>
    </xf>
    <xf numFmtId="0" fontId="11" fillId="4" borderId="0" xfId="0" applyFont="1" applyFill="1" applyBorder="1" applyAlignment="1" applyProtection="1">
      <alignment vertical="top" wrapText="1"/>
      <protection hidden="1"/>
    </xf>
    <xf numFmtId="0" fontId="50" fillId="5" borderId="22" xfId="0" applyFont="1" applyFill="1" applyBorder="1" applyProtection="1">
      <protection hidden="1"/>
    </xf>
    <xf numFmtId="0" fontId="50" fillId="5" borderId="14" xfId="0" applyFont="1" applyFill="1" applyBorder="1" applyProtection="1">
      <protection hidden="1"/>
    </xf>
    <xf numFmtId="0" fontId="0" fillId="0" borderId="21" xfId="0" applyBorder="1" applyProtection="1">
      <protection hidden="1"/>
    </xf>
    <xf numFmtId="0" fontId="41" fillId="4" borderId="0" xfId="0" applyFont="1" applyFill="1" applyBorder="1" applyAlignment="1" applyProtection="1">
      <alignment horizontal="left" vertical="top" wrapText="1"/>
      <protection hidden="1"/>
    </xf>
    <xf numFmtId="0" fontId="1" fillId="6" borderId="5" xfId="0" applyFont="1" applyFill="1" applyBorder="1" applyAlignment="1" applyProtection="1">
      <alignment horizontal="center"/>
      <protection locked="0" hidden="1"/>
    </xf>
    <xf numFmtId="0" fontId="1" fillId="6" borderId="1" xfId="0" applyFont="1" applyFill="1" applyBorder="1" applyAlignment="1" applyProtection="1">
      <alignment horizontal="center"/>
      <protection locked="0" hidden="1"/>
    </xf>
    <xf numFmtId="0" fontId="1" fillId="6" borderId="6" xfId="0" applyFont="1" applyFill="1" applyBorder="1" applyAlignment="1" applyProtection="1">
      <alignment horizontal="center"/>
      <protection locked="0" hidden="1"/>
    </xf>
    <xf numFmtId="0" fontId="0" fillId="0" borderId="21" xfId="0" applyBorder="1"/>
    <xf numFmtId="0" fontId="11" fillId="4" borderId="0" xfId="0" applyFont="1" applyFill="1" applyBorder="1" applyAlignment="1">
      <alignment horizontal="left" vertical="center" wrapText="1"/>
    </xf>
    <xf numFmtId="0" fontId="1" fillId="4" borderId="5" xfId="0" applyFont="1" applyFill="1"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1" fillId="4" borderId="0" xfId="0" applyFont="1" applyFill="1" applyBorder="1" applyProtection="1">
      <protection hidden="1"/>
    </xf>
    <xf numFmtId="0" fontId="11" fillId="4" borderId="0" xfId="0" applyFont="1" applyFill="1" applyBorder="1" applyAlignment="1" applyProtection="1">
      <alignment horizontal="left" vertical="top" wrapText="1"/>
      <protection hidden="1"/>
    </xf>
    <xf numFmtId="0" fontId="4" fillId="8" borderId="5" xfId="0" applyFont="1" applyFill="1" applyBorder="1"/>
    <xf numFmtId="0" fontId="4" fillId="8" borderId="6" xfId="0" applyFont="1" applyFill="1" applyBorder="1"/>
    <xf numFmtId="0" fontId="4" fillId="8" borderId="5" xfId="0" applyFont="1" applyFill="1" applyBorder="1" applyProtection="1">
      <protection hidden="1"/>
    </xf>
    <xf numFmtId="0" fontId="4" fillId="8" borderId="6" xfId="0" applyFont="1" applyFill="1" applyBorder="1" applyProtection="1">
      <protection hidden="1"/>
    </xf>
    <xf numFmtId="0" fontId="58" fillId="0" borderId="0" xfId="0" applyFont="1" applyFill="1" applyAlignment="1"/>
  </cellXfs>
  <cellStyles count="19">
    <cellStyle name="Comma" xfId="1" builtinId="3"/>
    <cellStyle name="Comma 2" xfId="2"/>
    <cellStyle name="Comma 2 2" xfId="3"/>
    <cellStyle name="Currency" xfId="4" builtinId="4"/>
    <cellStyle name="Currency 2" xfId="5"/>
    <cellStyle name="Currency 3" xfId="6"/>
    <cellStyle name="Normal" xfId="0" builtinId="0" customBuiltin="1"/>
    <cellStyle name="Normal 2" xfId="7"/>
    <cellStyle name="Normal 2 2" xfId="8"/>
    <cellStyle name="Normal 2 2 2" xfId="9"/>
    <cellStyle name="Normal 3" xfId="10"/>
    <cellStyle name="Normal 3 2" xfId="11"/>
    <cellStyle name="Normal 4" xfId="12"/>
    <cellStyle name="Normal 4 2" xfId="13"/>
    <cellStyle name="Normal3" xfId="14"/>
    <cellStyle name="Normal3 2" xfId="15"/>
    <cellStyle name="Percent" xfId="16" builtinId="5"/>
    <cellStyle name="Percent 2" xfId="17"/>
    <cellStyle name="Percent 3" xfId="18"/>
  </cellStyles>
  <dxfs count="6">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www.google.com/imgres?imgurl=http://www.waterrf.org/Style%20Library/Images/logo.png&amp;imgrefurl=http://www.waterrf.org/&amp;h=140&amp;w=352&amp;tbnid=t83cXd_2S8X-oM:&amp;zoom=1&amp;docid=codnlWtogQj-cM&amp;ei=X3MxVZTBHIW1oQScvYDwDQ&amp;tbm=isch&amp;ved=0CB0QMygAMAA"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304800</xdr:colOff>
      <xdr:row>8</xdr:row>
      <xdr:rowOff>66675</xdr:rowOff>
    </xdr:to>
    <xdr:sp macro="" textlink="">
      <xdr:nvSpPr>
        <xdr:cNvPr id="1109" name="AutoShape 2" descr="Image result for water research foundation">
          <a:hlinkClick xmlns:r="http://schemas.openxmlformats.org/officeDocument/2006/relationships" r:id="rId1"/>
        </xdr:cNvPr>
        <xdr:cNvSpPr>
          <a:spLocks noChangeAspect="1" noChangeArrowheads="1"/>
        </xdr:cNvSpPr>
      </xdr:nvSpPr>
      <xdr:spPr bwMode="auto">
        <a:xfrm>
          <a:off x="3171825" y="13049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8</xdr:row>
      <xdr:rowOff>0</xdr:rowOff>
    </xdr:from>
    <xdr:to>
      <xdr:col>11</xdr:col>
      <xdr:colOff>304800</xdr:colOff>
      <xdr:row>9</xdr:row>
      <xdr:rowOff>133350</xdr:rowOff>
    </xdr:to>
    <xdr:sp macro="" textlink="">
      <xdr:nvSpPr>
        <xdr:cNvPr id="1110" name="AutoShape 3" descr="Image result for water research foundation">
          <a:hlinkClick xmlns:r="http://schemas.openxmlformats.org/officeDocument/2006/relationships" r:id="rId1"/>
        </xdr:cNvPr>
        <xdr:cNvSpPr>
          <a:spLocks noChangeAspect="1" noChangeArrowheads="1"/>
        </xdr:cNvSpPr>
      </xdr:nvSpPr>
      <xdr:spPr bwMode="auto">
        <a:xfrm>
          <a:off x="7562850" y="15335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204258</xdr:colOff>
      <xdr:row>22</xdr:row>
      <xdr:rowOff>13758</xdr:rowOff>
    </xdr:from>
    <xdr:to>
      <xdr:col>8</xdr:col>
      <xdr:colOff>160867</xdr:colOff>
      <xdr:row>24</xdr:row>
      <xdr:rowOff>112184</xdr:rowOff>
    </xdr:to>
    <xdr:sp macro="[0]!Start_Click" textlink="">
      <xdr:nvSpPr>
        <xdr:cNvPr id="6" name="Rectangle 5"/>
        <xdr:cNvSpPr/>
      </xdr:nvSpPr>
      <xdr:spPr>
        <a:xfrm>
          <a:off x="5166783" y="5090583"/>
          <a:ext cx="1175809" cy="422276"/>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atin typeface="Arial" panose="020B0604020202020204" pitchFamily="34" charset="0"/>
              <a:cs typeface="Arial" panose="020B0604020202020204" pitchFamily="34" charset="0"/>
            </a:rPr>
            <a:t>Start</a:t>
          </a:r>
        </a:p>
      </xdr:txBody>
    </xdr:sp>
    <xdr:clientData/>
  </xdr:twoCellAnchor>
  <xdr:twoCellAnchor editAs="oneCell">
    <xdr:from>
      <xdr:col>1</xdr:col>
      <xdr:colOff>38100</xdr:colOff>
      <xdr:row>21</xdr:row>
      <xdr:rowOff>135694</xdr:rowOff>
    </xdr:from>
    <xdr:to>
      <xdr:col>2</xdr:col>
      <xdr:colOff>1101726</xdr:colOff>
      <xdr:row>24</xdr:row>
      <xdr:rowOff>101597</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5041069"/>
          <a:ext cx="1301751" cy="461203"/>
        </a:xfrm>
        <a:prstGeom prst="rect">
          <a:avLst/>
        </a:prstGeom>
        <a:ln>
          <a:noFill/>
        </a:ln>
        <a:effectLst>
          <a:outerShdw blurRad="50800" dist="38100" algn="l" rotWithShape="0">
            <a:prstClr val="black">
              <a:alpha val="40000"/>
            </a:prstClr>
          </a:outerShdw>
        </a:effectLst>
        <a:scene3d>
          <a:camera prst="orthographicFront">
            <a:rot lat="0" lon="0" rev="0"/>
          </a:camera>
          <a:lightRig rig="glow" dir="t">
            <a:rot lat="0" lon="0" rev="4800000"/>
          </a:lightRig>
        </a:scene3d>
        <a:sp3d prstMaterial="matte">
          <a:bevelT w="127000" h="63500"/>
        </a:sp3d>
      </xdr:spPr>
    </xdr:pic>
    <xdr:clientData/>
  </xdr:twoCellAnchor>
  <xdr:twoCellAnchor editAs="oneCell">
    <xdr:from>
      <xdr:col>5</xdr:col>
      <xdr:colOff>1076325</xdr:colOff>
      <xdr:row>6</xdr:row>
      <xdr:rowOff>134222</xdr:rowOff>
    </xdr:from>
    <xdr:to>
      <xdr:col>7</xdr:col>
      <xdr:colOff>323850</xdr:colOff>
      <xdr:row>8</xdr:row>
      <xdr:rowOff>92961</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48150" y="1277222"/>
          <a:ext cx="1647825" cy="349264"/>
        </a:xfrm>
        <a:prstGeom prst="rect">
          <a:avLst/>
        </a:prstGeom>
        <a:ln>
          <a:noFill/>
        </a:ln>
        <a:effectLst>
          <a:outerShdw blurRad="50800" dist="38100" algn="l" rotWithShape="0">
            <a:prstClr val="black">
              <a:alpha val="40000"/>
            </a:prstClr>
          </a:outerShdw>
        </a:effectLst>
        <a:scene3d>
          <a:camera prst="orthographicFront">
            <a:rot lat="0" lon="0" rev="0"/>
          </a:camera>
          <a:lightRig rig="glow" dir="t">
            <a:rot lat="0" lon="0" rev="4800000"/>
          </a:lightRig>
        </a:scene3d>
        <a:sp3d prstMaterial="matte">
          <a:bevelT w="127000" h="63500"/>
        </a:sp3d>
      </xdr:spPr>
    </xdr:pic>
    <xdr:clientData/>
  </xdr:twoCellAnchor>
  <xdr:twoCellAnchor editAs="oneCell">
    <xdr:from>
      <xdr:col>4</xdr:col>
      <xdr:colOff>291040</xdr:colOff>
      <xdr:row>21</xdr:row>
      <xdr:rowOff>133429</xdr:rowOff>
    </xdr:from>
    <xdr:to>
      <xdr:col>5</xdr:col>
      <xdr:colOff>734472</xdr:colOff>
      <xdr:row>24</xdr:row>
      <xdr:rowOff>99711</xdr:rowOff>
    </xdr:to>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6103" y="5919867"/>
          <a:ext cx="1205432" cy="466344"/>
        </a:xfrm>
        <a:prstGeom prst="rect">
          <a:avLst/>
        </a:prstGeom>
        <a:ln>
          <a:noFill/>
        </a:ln>
        <a:effectLst>
          <a:outerShdw blurRad="50800" dist="38100" algn="l" rotWithShape="0">
            <a:prstClr val="black">
              <a:alpha val="40000"/>
            </a:prstClr>
          </a:outerShdw>
        </a:effectLst>
        <a:scene3d>
          <a:camera prst="orthographicFront">
            <a:rot lat="0" lon="0" rev="0"/>
          </a:camera>
          <a:lightRig rig="glow" dir="t">
            <a:rot lat="0" lon="0" rev="4800000"/>
          </a:lightRig>
        </a:scene3d>
        <a:sp3d prstMaterial="matte">
          <a:bevelT w="127000" h="63500"/>
        </a:sp3d>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36</xdr:row>
      <xdr:rowOff>0</xdr:rowOff>
    </xdr:from>
    <xdr:to>
      <xdr:col>2</xdr:col>
      <xdr:colOff>1044321</xdr:colOff>
      <xdr:row>38</xdr:row>
      <xdr:rowOff>95251</xdr:rowOff>
    </xdr:to>
    <xdr:sp macro="[0]!Hybrid_sht18Power_Main_Click" textlink="">
      <xdr:nvSpPr>
        <xdr:cNvPr id="5" name="Rectangle 4"/>
        <xdr:cNvSpPr/>
      </xdr:nvSpPr>
      <xdr:spPr>
        <a:xfrm>
          <a:off x="371475" y="66008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276226</xdr:colOff>
      <xdr:row>35</xdr:row>
      <xdr:rowOff>152400</xdr:rowOff>
    </xdr:from>
    <xdr:to>
      <xdr:col>5</xdr:col>
      <xdr:colOff>34672</xdr:colOff>
      <xdr:row>38</xdr:row>
      <xdr:rowOff>85726</xdr:rowOff>
    </xdr:to>
    <xdr:sp macro="[0]!Hybrid_sht18Power_Previous_Click" textlink="">
      <xdr:nvSpPr>
        <xdr:cNvPr id="6" name="Rectangle 5"/>
        <xdr:cNvSpPr/>
      </xdr:nvSpPr>
      <xdr:spPr>
        <a:xfrm>
          <a:off x="3114676" y="65913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7</xdr:col>
      <xdr:colOff>409576</xdr:colOff>
      <xdr:row>35</xdr:row>
      <xdr:rowOff>152400</xdr:rowOff>
    </xdr:from>
    <xdr:to>
      <xdr:col>10</xdr:col>
      <xdr:colOff>1</xdr:colOff>
      <xdr:row>38</xdr:row>
      <xdr:rowOff>85726</xdr:rowOff>
    </xdr:to>
    <xdr:sp macro="[0]!Hybrid_sht18Power_Next_Click" textlink="">
      <xdr:nvSpPr>
        <xdr:cNvPr id="7" name="Rectangle 6"/>
        <xdr:cNvSpPr/>
      </xdr:nvSpPr>
      <xdr:spPr>
        <a:xfrm>
          <a:off x="5991226" y="6591300"/>
          <a:ext cx="122872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100</xdr:row>
      <xdr:rowOff>95250</xdr:rowOff>
    </xdr:from>
    <xdr:to>
      <xdr:col>2</xdr:col>
      <xdr:colOff>882396</xdr:colOff>
      <xdr:row>103</xdr:row>
      <xdr:rowOff>28576</xdr:rowOff>
    </xdr:to>
    <xdr:sp macro="[0]!Hybrid_sht19Cap_Main_Click" textlink="">
      <xdr:nvSpPr>
        <xdr:cNvPr id="5" name="Rectangle 4"/>
        <xdr:cNvSpPr/>
      </xdr:nvSpPr>
      <xdr:spPr>
        <a:xfrm>
          <a:off x="419100" y="167259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3</xdr:col>
      <xdr:colOff>28576</xdr:colOff>
      <xdr:row>100</xdr:row>
      <xdr:rowOff>114300</xdr:rowOff>
    </xdr:from>
    <xdr:to>
      <xdr:col>5</xdr:col>
      <xdr:colOff>25147</xdr:colOff>
      <xdr:row>103</xdr:row>
      <xdr:rowOff>47626</xdr:rowOff>
    </xdr:to>
    <xdr:sp macro="[0]!Hybrid_sht19Cap_Previous_Click" textlink="">
      <xdr:nvSpPr>
        <xdr:cNvPr id="6" name="Rectangle 5"/>
        <xdr:cNvSpPr/>
      </xdr:nvSpPr>
      <xdr:spPr>
        <a:xfrm>
          <a:off x="3524251" y="167449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7</xdr:col>
      <xdr:colOff>542926</xdr:colOff>
      <xdr:row>100</xdr:row>
      <xdr:rowOff>114300</xdr:rowOff>
    </xdr:from>
    <xdr:to>
      <xdr:col>10</xdr:col>
      <xdr:colOff>1</xdr:colOff>
      <xdr:row>103</xdr:row>
      <xdr:rowOff>47626</xdr:rowOff>
    </xdr:to>
    <xdr:sp macro="[0]!Hybrid_sht19Cap_Next_Click" textlink="">
      <xdr:nvSpPr>
        <xdr:cNvPr id="7" name="Rectangle 6"/>
        <xdr:cNvSpPr/>
      </xdr:nvSpPr>
      <xdr:spPr>
        <a:xfrm>
          <a:off x="6715126" y="16744950"/>
          <a:ext cx="122872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96</xdr:row>
      <xdr:rowOff>47625</xdr:rowOff>
    </xdr:from>
    <xdr:to>
      <xdr:col>2</xdr:col>
      <xdr:colOff>882396</xdr:colOff>
      <xdr:row>98</xdr:row>
      <xdr:rowOff>76201</xdr:rowOff>
    </xdr:to>
    <xdr:sp macro="[0]!Hybrid_sht20OM_Main_Click" textlink="">
      <xdr:nvSpPr>
        <xdr:cNvPr id="9" name="Rectangle 8"/>
        <xdr:cNvSpPr/>
      </xdr:nvSpPr>
      <xdr:spPr>
        <a:xfrm>
          <a:off x="419100" y="166306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5</xdr:col>
      <xdr:colOff>19051</xdr:colOff>
      <xdr:row>96</xdr:row>
      <xdr:rowOff>66675</xdr:rowOff>
    </xdr:from>
    <xdr:to>
      <xdr:col>6</xdr:col>
      <xdr:colOff>291847</xdr:colOff>
      <xdr:row>98</xdr:row>
      <xdr:rowOff>95251</xdr:rowOff>
    </xdr:to>
    <xdr:sp macro="[0]!Hybrid_sht20OM_Previous_Click" textlink="">
      <xdr:nvSpPr>
        <xdr:cNvPr id="10" name="Rectangle 9"/>
        <xdr:cNvSpPr/>
      </xdr:nvSpPr>
      <xdr:spPr>
        <a:xfrm>
          <a:off x="3800476" y="166497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9</xdr:col>
      <xdr:colOff>209550</xdr:colOff>
      <xdr:row>96</xdr:row>
      <xdr:rowOff>85725</xdr:rowOff>
    </xdr:from>
    <xdr:to>
      <xdr:col>12</xdr:col>
      <xdr:colOff>6096</xdr:colOff>
      <xdr:row>98</xdr:row>
      <xdr:rowOff>114301</xdr:rowOff>
    </xdr:to>
    <xdr:sp macro="[0]!Hybrid_sht20OM_Next_Click" textlink="">
      <xdr:nvSpPr>
        <xdr:cNvPr id="11" name="Rectangle 10"/>
        <xdr:cNvSpPr/>
      </xdr:nvSpPr>
      <xdr:spPr>
        <a:xfrm>
          <a:off x="6848475" y="165735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twoCellAnchor>
    <xdr:from>
      <xdr:col>8</xdr:col>
      <xdr:colOff>390525</xdr:colOff>
      <xdr:row>31</xdr:row>
      <xdr:rowOff>95250</xdr:rowOff>
    </xdr:from>
    <xdr:to>
      <xdr:col>10</xdr:col>
      <xdr:colOff>19050</xdr:colOff>
      <xdr:row>33</xdr:row>
      <xdr:rowOff>76198</xdr:rowOff>
    </xdr:to>
    <xdr:sp macro="[0]!Hybrid_sht20OM_Calculate_Engine_Click" textlink="">
      <xdr:nvSpPr>
        <xdr:cNvPr id="12" name="Rectangle 11"/>
        <xdr:cNvSpPr/>
      </xdr:nvSpPr>
      <xdr:spPr>
        <a:xfrm>
          <a:off x="6562725" y="5534025"/>
          <a:ext cx="1152525" cy="304798"/>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Calculate</a:t>
          </a:r>
        </a:p>
      </xdr:txBody>
    </xdr:sp>
    <xdr:clientData/>
  </xdr:twoCellAnchor>
  <xdr:twoCellAnchor>
    <xdr:from>
      <xdr:col>8</xdr:col>
      <xdr:colOff>400050</xdr:colOff>
      <xdr:row>49</xdr:row>
      <xdr:rowOff>104775</xdr:rowOff>
    </xdr:from>
    <xdr:to>
      <xdr:col>10</xdr:col>
      <xdr:colOff>28575</xdr:colOff>
      <xdr:row>51</xdr:row>
      <xdr:rowOff>85723</xdr:rowOff>
    </xdr:to>
    <xdr:sp macro="[0]!Hybrid_sht20OM_Calculate_Grid_Click" textlink="">
      <xdr:nvSpPr>
        <xdr:cNvPr id="13" name="Rectangle 12"/>
        <xdr:cNvSpPr/>
      </xdr:nvSpPr>
      <xdr:spPr>
        <a:xfrm>
          <a:off x="6572250" y="8724900"/>
          <a:ext cx="1152525" cy="304798"/>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Calculate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25</xdr:row>
      <xdr:rowOff>0</xdr:rowOff>
    </xdr:from>
    <xdr:to>
      <xdr:col>2</xdr:col>
      <xdr:colOff>949071</xdr:colOff>
      <xdr:row>27</xdr:row>
      <xdr:rowOff>95251</xdr:rowOff>
    </xdr:to>
    <xdr:sp macro="[0]!Hybrid_sht21GHGEmission_Main_Click" textlink="">
      <xdr:nvSpPr>
        <xdr:cNvPr id="6" name="Rectangle 5"/>
        <xdr:cNvSpPr/>
      </xdr:nvSpPr>
      <xdr:spPr>
        <a:xfrm>
          <a:off x="352425" y="43053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209551</xdr:colOff>
      <xdr:row>25</xdr:row>
      <xdr:rowOff>19050</xdr:rowOff>
    </xdr:from>
    <xdr:to>
      <xdr:col>6</xdr:col>
      <xdr:colOff>91822</xdr:colOff>
      <xdr:row>27</xdr:row>
      <xdr:rowOff>114301</xdr:rowOff>
    </xdr:to>
    <xdr:sp macro="[0]!Hybrid_sht21GHGEmission_Previous_Click" textlink="">
      <xdr:nvSpPr>
        <xdr:cNvPr id="7" name="Rectangle 6"/>
        <xdr:cNvSpPr/>
      </xdr:nvSpPr>
      <xdr:spPr>
        <a:xfrm>
          <a:off x="3238501" y="43243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9</xdr:col>
      <xdr:colOff>295275</xdr:colOff>
      <xdr:row>25</xdr:row>
      <xdr:rowOff>28575</xdr:rowOff>
    </xdr:from>
    <xdr:to>
      <xdr:col>12</xdr:col>
      <xdr:colOff>15621</xdr:colOff>
      <xdr:row>27</xdr:row>
      <xdr:rowOff>123826</xdr:rowOff>
    </xdr:to>
    <xdr:sp macro="[0]!Hybrid_sht21GHGEmission_Next_Click" textlink="">
      <xdr:nvSpPr>
        <xdr:cNvPr id="8" name="Rectangle 7"/>
        <xdr:cNvSpPr/>
      </xdr:nvSpPr>
      <xdr:spPr>
        <a:xfrm>
          <a:off x="6181725" y="43338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56</xdr:row>
      <xdr:rowOff>76200</xdr:rowOff>
    </xdr:from>
    <xdr:to>
      <xdr:col>2</xdr:col>
      <xdr:colOff>901446</xdr:colOff>
      <xdr:row>58</xdr:row>
      <xdr:rowOff>104776</xdr:rowOff>
    </xdr:to>
    <xdr:sp macro="[0]!Grid_sht22Electricity_Main_Click" textlink="">
      <xdr:nvSpPr>
        <xdr:cNvPr id="5" name="Rectangle 4"/>
        <xdr:cNvSpPr/>
      </xdr:nvSpPr>
      <xdr:spPr>
        <a:xfrm>
          <a:off x="304800" y="95631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66676</xdr:colOff>
      <xdr:row>56</xdr:row>
      <xdr:rowOff>85725</xdr:rowOff>
    </xdr:from>
    <xdr:to>
      <xdr:col>6</xdr:col>
      <xdr:colOff>63247</xdr:colOff>
      <xdr:row>58</xdr:row>
      <xdr:rowOff>114301</xdr:rowOff>
    </xdr:to>
    <xdr:sp macro="[0]!Grid_sht22Electricity_Previous_Click" textlink="">
      <xdr:nvSpPr>
        <xdr:cNvPr id="6" name="Rectangle 5"/>
        <xdr:cNvSpPr/>
      </xdr:nvSpPr>
      <xdr:spPr>
        <a:xfrm>
          <a:off x="3448051" y="95726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8</xdr:col>
      <xdr:colOff>419100</xdr:colOff>
      <xdr:row>56</xdr:row>
      <xdr:rowOff>85725</xdr:rowOff>
    </xdr:from>
    <xdr:to>
      <xdr:col>11</xdr:col>
      <xdr:colOff>206121</xdr:colOff>
      <xdr:row>58</xdr:row>
      <xdr:rowOff>114301</xdr:rowOff>
    </xdr:to>
    <xdr:sp macro="[0]!Grid_sht22Electricity_Next_Click" textlink="">
      <xdr:nvSpPr>
        <xdr:cNvPr id="7" name="Rectangle 6"/>
        <xdr:cNvSpPr/>
      </xdr:nvSpPr>
      <xdr:spPr>
        <a:xfrm>
          <a:off x="6543675" y="95726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47</xdr:row>
      <xdr:rowOff>171450</xdr:rowOff>
    </xdr:from>
    <xdr:to>
      <xdr:col>2</xdr:col>
      <xdr:colOff>882396</xdr:colOff>
      <xdr:row>50</xdr:row>
      <xdr:rowOff>38101</xdr:rowOff>
    </xdr:to>
    <xdr:sp macro="[0]!Grid_sht23OM_Main_Click" textlink="">
      <xdr:nvSpPr>
        <xdr:cNvPr id="7" name="Rectangle 6"/>
        <xdr:cNvSpPr/>
      </xdr:nvSpPr>
      <xdr:spPr>
        <a:xfrm>
          <a:off x="419100" y="83248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95251</xdr:colOff>
      <xdr:row>47</xdr:row>
      <xdr:rowOff>180975</xdr:rowOff>
    </xdr:from>
    <xdr:to>
      <xdr:col>6</xdr:col>
      <xdr:colOff>15622</xdr:colOff>
      <xdr:row>50</xdr:row>
      <xdr:rowOff>47626</xdr:rowOff>
    </xdr:to>
    <xdr:sp macro="[0]!Grid_sht23OM_Previous_Click" textlink="">
      <xdr:nvSpPr>
        <xdr:cNvPr id="8" name="Rectangle 7"/>
        <xdr:cNvSpPr/>
      </xdr:nvSpPr>
      <xdr:spPr>
        <a:xfrm>
          <a:off x="3371851" y="83343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8</xdr:col>
      <xdr:colOff>219075</xdr:colOff>
      <xdr:row>47</xdr:row>
      <xdr:rowOff>171450</xdr:rowOff>
    </xdr:from>
    <xdr:to>
      <xdr:col>10</xdr:col>
      <xdr:colOff>215646</xdr:colOff>
      <xdr:row>50</xdr:row>
      <xdr:rowOff>38101</xdr:rowOff>
    </xdr:to>
    <xdr:sp macro="[0]!Grid_sht23OM_Next_Click" textlink="">
      <xdr:nvSpPr>
        <xdr:cNvPr id="9" name="Rectangle 8"/>
        <xdr:cNvSpPr/>
      </xdr:nvSpPr>
      <xdr:spPr>
        <a:xfrm>
          <a:off x="6296025" y="83248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twoCellAnchor>
    <xdr:from>
      <xdr:col>8</xdr:col>
      <xdr:colOff>19050</xdr:colOff>
      <xdr:row>20</xdr:row>
      <xdr:rowOff>104775</xdr:rowOff>
    </xdr:from>
    <xdr:to>
      <xdr:col>9</xdr:col>
      <xdr:colOff>114300</xdr:colOff>
      <xdr:row>22</xdr:row>
      <xdr:rowOff>85723</xdr:rowOff>
    </xdr:to>
    <xdr:sp macro="[0]!Grid_sht23OM_Calcualate_Click" textlink="">
      <xdr:nvSpPr>
        <xdr:cNvPr id="10" name="Rectangle 9"/>
        <xdr:cNvSpPr/>
      </xdr:nvSpPr>
      <xdr:spPr>
        <a:xfrm>
          <a:off x="6096000" y="3743325"/>
          <a:ext cx="1152525" cy="304798"/>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Calculate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25</xdr:row>
      <xdr:rowOff>123825</xdr:rowOff>
    </xdr:from>
    <xdr:to>
      <xdr:col>2</xdr:col>
      <xdr:colOff>996696</xdr:colOff>
      <xdr:row>28</xdr:row>
      <xdr:rowOff>57151</xdr:rowOff>
    </xdr:to>
    <xdr:sp macro="[0]!Grid_sht24GHGEmission_Main_Click" textlink="">
      <xdr:nvSpPr>
        <xdr:cNvPr id="7" name="Rectangle 6"/>
        <xdr:cNvSpPr/>
      </xdr:nvSpPr>
      <xdr:spPr>
        <a:xfrm>
          <a:off x="400050" y="45910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209551</xdr:colOff>
      <xdr:row>25</xdr:row>
      <xdr:rowOff>104775</xdr:rowOff>
    </xdr:from>
    <xdr:to>
      <xdr:col>6</xdr:col>
      <xdr:colOff>253747</xdr:colOff>
      <xdr:row>28</xdr:row>
      <xdr:rowOff>38101</xdr:rowOff>
    </xdr:to>
    <xdr:sp macro="[0]!Grid_sht24GHGEmission_Previous_Click" textlink="">
      <xdr:nvSpPr>
        <xdr:cNvPr id="8" name="Rectangle 7"/>
        <xdr:cNvSpPr/>
      </xdr:nvSpPr>
      <xdr:spPr>
        <a:xfrm>
          <a:off x="3238501" y="45720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9</xdr:col>
      <xdr:colOff>171450</xdr:colOff>
      <xdr:row>25</xdr:row>
      <xdr:rowOff>123825</xdr:rowOff>
    </xdr:from>
    <xdr:to>
      <xdr:col>11</xdr:col>
      <xdr:colOff>234696</xdr:colOff>
      <xdr:row>28</xdr:row>
      <xdr:rowOff>57151</xdr:rowOff>
    </xdr:to>
    <xdr:sp macro="[0]!Grid_sht24GHGEmission_Next_Click" textlink="">
      <xdr:nvSpPr>
        <xdr:cNvPr id="9" name="Rectangle 8"/>
        <xdr:cNvSpPr/>
      </xdr:nvSpPr>
      <xdr:spPr>
        <a:xfrm>
          <a:off x="5972175" y="45910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266700</xdr:colOff>
      <xdr:row>77</xdr:row>
      <xdr:rowOff>9525</xdr:rowOff>
    </xdr:from>
    <xdr:to>
      <xdr:col>3</xdr:col>
      <xdr:colOff>234696</xdr:colOff>
      <xdr:row>79</xdr:row>
      <xdr:rowOff>104776</xdr:rowOff>
    </xdr:to>
    <xdr:sp macro="[0]!Onsite_sht25Output_Main_Click" textlink="">
      <xdr:nvSpPr>
        <xdr:cNvPr id="5" name="Rectangle 4"/>
        <xdr:cNvSpPr/>
      </xdr:nvSpPr>
      <xdr:spPr>
        <a:xfrm>
          <a:off x="266700" y="131921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8</xdr:col>
      <xdr:colOff>161924</xdr:colOff>
      <xdr:row>76</xdr:row>
      <xdr:rowOff>152400</xdr:rowOff>
    </xdr:from>
    <xdr:to>
      <xdr:col>12</xdr:col>
      <xdr:colOff>6095</xdr:colOff>
      <xdr:row>79</xdr:row>
      <xdr:rowOff>85726</xdr:rowOff>
    </xdr:to>
    <xdr:sp macro="[0]!Onsite_sht25Output_Print_Click" textlink="">
      <xdr:nvSpPr>
        <xdr:cNvPr id="10" name="Rectangle 9"/>
        <xdr:cNvSpPr/>
      </xdr:nvSpPr>
      <xdr:spPr>
        <a:xfrm>
          <a:off x="5495924" y="13173075"/>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75</xdr:row>
      <xdr:rowOff>0</xdr:rowOff>
    </xdr:from>
    <xdr:to>
      <xdr:col>3</xdr:col>
      <xdr:colOff>272796</xdr:colOff>
      <xdr:row>77</xdr:row>
      <xdr:rowOff>95251</xdr:rowOff>
    </xdr:to>
    <xdr:sp macro="[0]!Hybrid_sht26Output_Main_Click" textlink="">
      <xdr:nvSpPr>
        <xdr:cNvPr id="5" name="Rectangle 4"/>
        <xdr:cNvSpPr/>
      </xdr:nvSpPr>
      <xdr:spPr>
        <a:xfrm>
          <a:off x="304800" y="118586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7</xdr:col>
      <xdr:colOff>219075</xdr:colOff>
      <xdr:row>75</xdr:row>
      <xdr:rowOff>0</xdr:rowOff>
    </xdr:from>
    <xdr:to>
      <xdr:col>10</xdr:col>
      <xdr:colOff>139446</xdr:colOff>
      <xdr:row>77</xdr:row>
      <xdr:rowOff>95251</xdr:rowOff>
    </xdr:to>
    <xdr:sp macro="[0]!Hybrid_sht26Output_Print_Click" textlink="">
      <xdr:nvSpPr>
        <xdr:cNvPr id="4" name="Rectangle 3"/>
        <xdr:cNvSpPr/>
      </xdr:nvSpPr>
      <xdr:spPr>
        <a:xfrm>
          <a:off x="5267325" y="12668250"/>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70</xdr:row>
      <xdr:rowOff>28575</xdr:rowOff>
    </xdr:from>
    <xdr:to>
      <xdr:col>4</xdr:col>
      <xdr:colOff>34671</xdr:colOff>
      <xdr:row>72</xdr:row>
      <xdr:rowOff>123826</xdr:rowOff>
    </xdr:to>
    <xdr:sp macro="[0]!Grid_sht27Output_Main_Click" textlink="">
      <xdr:nvSpPr>
        <xdr:cNvPr id="5" name="Rectangle 4"/>
        <xdr:cNvSpPr/>
      </xdr:nvSpPr>
      <xdr:spPr>
        <a:xfrm>
          <a:off x="285750" y="118872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7</xdr:col>
      <xdr:colOff>152400</xdr:colOff>
      <xdr:row>70</xdr:row>
      <xdr:rowOff>28575</xdr:rowOff>
    </xdr:from>
    <xdr:to>
      <xdr:col>11</xdr:col>
      <xdr:colOff>44196</xdr:colOff>
      <xdr:row>72</xdr:row>
      <xdr:rowOff>123826</xdr:rowOff>
    </xdr:to>
    <xdr:sp macro="[0]!Grid_sht27Output_Print_Click" textlink="">
      <xdr:nvSpPr>
        <xdr:cNvPr id="8" name="Rectangle 7"/>
        <xdr:cNvSpPr/>
      </xdr:nvSpPr>
      <xdr:spPr>
        <a:xfrm>
          <a:off x="5000625" y="11887200"/>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114299</xdr:rowOff>
    </xdr:from>
    <xdr:to>
      <xdr:col>2</xdr:col>
      <xdr:colOff>857250</xdr:colOff>
      <xdr:row>31</xdr:row>
      <xdr:rowOff>47625</xdr:rowOff>
    </xdr:to>
    <xdr:sp macro="[0]!sht3DesalinationInfo_Main_Click" textlink="">
      <xdr:nvSpPr>
        <xdr:cNvPr id="2" name="Rectangle 1"/>
        <xdr:cNvSpPr/>
      </xdr:nvSpPr>
      <xdr:spPr>
        <a:xfrm>
          <a:off x="390525" y="5076824"/>
          <a:ext cx="117157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8</xdr:col>
      <xdr:colOff>38100</xdr:colOff>
      <xdr:row>28</xdr:row>
      <xdr:rowOff>85724</xdr:rowOff>
    </xdr:from>
    <xdr:to>
      <xdr:col>9</xdr:col>
      <xdr:colOff>600075</xdr:colOff>
      <xdr:row>31</xdr:row>
      <xdr:rowOff>19050</xdr:rowOff>
    </xdr:to>
    <xdr:sp macro="[0]!sht3DesalinationInfo_Next_Click" textlink="">
      <xdr:nvSpPr>
        <xdr:cNvPr id="6" name="Rectangle 5"/>
        <xdr:cNvSpPr/>
      </xdr:nvSpPr>
      <xdr:spPr>
        <a:xfrm>
          <a:off x="5562600" y="5048249"/>
          <a:ext cx="117157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78</xdr:row>
      <xdr:rowOff>28575</xdr:rowOff>
    </xdr:from>
    <xdr:to>
      <xdr:col>3</xdr:col>
      <xdr:colOff>253746</xdr:colOff>
      <xdr:row>80</xdr:row>
      <xdr:rowOff>123826</xdr:rowOff>
    </xdr:to>
    <xdr:sp macro="[0]!Onsite_Grid_Output_Main_Click" textlink="">
      <xdr:nvSpPr>
        <xdr:cNvPr id="5" name="Rectangle 4"/>
        <xdr:cNvSpPr/>
      </xdr:nvSpPr>
      <xdr:spPr>
        <a:xfrm>
          <a:off x="266700" y="131826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8</xdr:col>
      <xdr:colOff>1009650</xdr:colOff>
      <xdr:row>78</xdr:row>
      <xdr:rowOff>19050</xdr:rowOff>
    </xdr:from>
    <xdr:to>
      <xdr:col>11</xdr:col>
      <xdr:colOff>253746</xdr:colOff>
      <xdr:row>80</xdr:row>
      <xdr:rowOff>114301</xdr:rowOff>
    </xdr:to>
    <xdr:sp macro="[0]!Onsite_Grid_Output_Print_Click" textlink="">
      <xdr:nvSpPr>
        <xdr:cNvPr id="8" name="Rectangle 7"/>
        <xdr:cNvSpPr/>
      </xdr:nvSpPr>
      <xdr:spPr>
        <a:xfrm>
          <a:off x="6000750" y="13173075"/>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80</xdr:row>
      <xdr:rowOff>28575</xdr:rowOff>
    </xdr:from>
    <xdr:to>
      <xdr:col>3</xdr:col>
      <xdr:colOff>253746</xdr:colOff>
      <xdr:row>82</xdr:row>
      <xdr:rowOff>123826</xdr:rowOff>
    </xdr:to>
    <xdr:sp macro="[0]!Onsite_Hybrid_Output_Main_Click" textlink="">
      <xdr:nvSpPr>
        <xdr:cNvPr id="2" name="Rectangle 1"/>
        <xdr:cNvSpPr/>
      </xdr:nvSpPr>
      <xdr:spPr>
        <a:xfrm>
          <a:off x="266700" y="133540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9</xdr:col>
      <xdr:colOff>76200</xdr:colOff>
      <xdr:row>79</xdr:row>
      <xdr:rowOff>123825</xdr:rowOff>
    </xdr:from>
    <xdr:to>
      <xdr:col>11</xdr:col>
      <xdr:colOff>244221</xdr:colOff>
      <xdr:row>82</xdr:row>
      <xdr:rowOff>57151</xdr:rowOff>
    </xdr:to>
    <xdr:sp macro="[0]!Onsite_Hybrid_Output_Print_Click" textlink="">
      <xdr:nvSpPr>
        <xdr:cNvPr id="5" name="Rectangle 4"/>
        <xdr:cNvSpPr/>
      </xdr:nvSpPr>
      <xdr:spPr>
        <a:xfrm>
          <a:off x="6162675" y="13287375"/>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78</xdr:row>
      <xdr:rowOff>47625</xdr:rowOff>
    </xdr:from>
    <xdr:to>
      <xdr:col>3</xdr:col>
      <xdr:colOff>251629</xdr:colOff>
      <xdr:row>80</xdr:row>
      <xdr:rowOff>149226</xdr:rowOff>
    </xdr:to>
    <xdr:sp macro="[0]!Hybrid_Grid_Output_Main_Click" textlink="">
      <xdr:nvSpPr>
        <xdr:cNvPr id="5" name="Rectangle 4"/>
        <xdr:cNvSpPr/>
      </xdr:nvSpPr>
      <xdr:spPr>
        <a:xfrm>
          <a:off x="264583" y="12948708"/>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10</xdr:col>
      <xdr:colOff>0</xdr:colOff>
      <xdr:row>78</xdr:row>
      <xdr:rowOff>28575</xdr:rowOff>
    </xdr:from>
    <xdr:to>
      <xdr:col>11</xdr:col>
      <xdr:colOff>577596</xdr:colOff>
      <xdr:row>80</xdr:row>
      <xdr:rowOff>123826</xdr:rowOff>
    </xdr:to>
    <xdr:sp macro="[0]!Hybrid_Grid_Output_Print_Click" textlink="">
      <xdr:nvSpPr>
        <xdr:cNvPr id="8" name="Rectangle 7"/>
        <xdr:cNvSpPr/>
      </xdr:nvSpPr>
      <xdr:spPr>
        <a:xfrm>
          <a:off x="6448425" y="13182600"/>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83</xdr:row>
      <xdr:rowOff>28575</xdr:rowOff>
    </xdr:from>
    <xdr:to>
      <xdr:col>3</xdr:col>
      <xdr:colOff>253746</xdr:colOff>
      <xdr:row>85</xdr:row>
      <xdr:rowOff>123826</xdr:rowOff>
    </xdr:to>
    <xdr:sp macro="[0]!Onsite_Hybrid_Grid_Output_Main_Click" textlink="">
      <xdr:nvSpPr>
        <xdr:cNvPr id="2" name="Rectangle 1"/>
        <xdr:cNvSpPr/>
      </xdr:nvSpPr>
      <xdr:spPr>
        <a:xfrm>
          <a:off x="266700" y="131826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10</xdr:col>
      <xdr:colOff>1095375</xdr:colOff>
      <xdr:row>83</xdr:row>
      <xdr:rowOff>28575</xdr:rowOff>
    </xdr:from>
    <xdr:to>
      <xdr:col>13</xdr:col>
      <xdr:colOff>263271</xdr:colOff>
      <xdr:row>85</xdr:row>
      <xdr:rowOff>123826</xdr:rowOff>
    </xdr:to>
    <xdr:sp macro="[0]!Onsite_Hybrid_Grid_Output_Print_Click" textlink="">
      <xdr:nvSpPr>
        <xdr:cNvPr id="5" name="Rectangle 4"/>
        <xdr:cNvSpPr/>
      </xdr:nvSpPr>
      <xdr:spPr>
        <a:xfrm>
          <a:off x="7496175" y="13992225"/>
          <a:ext cx="1711071"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Save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523875</xdr:colOff>
      <xdr:row>23</xdr:row>
      <xdr:rowOff>19050</xdr:rowOff>
    </xdr:from>
    <xdr:to>
      <xdr:col>8</xdr:col>
      <xdr:colOff>606172</xdr:colOff>
      <xdr:row>26</xdr:row>
      <xdr:rowOff>152400</xdr:rowOff>
    </xdr:to>
    <xdr:sp macro="[0]!Onsite_Labor_ReturnToOM_Click" textlink="">
      <xdr:nvSpPr>
        <xdr:cNvPr id="3" name="Rectangle 2"/>
        <xdr:cNvSpPr/>
      </xdr:nvSpPr>
      <xdr:spPr>
        <a:xfrm>
          <a:off x="4314825" y="3762375"/>
          <a:ext cx="1853947" cy="619125"/>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Return to O&amp;M Cost Calculation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381000</xdr:colOff>
      <xdr:row>24</xdr:row>
      <xdr:rowOff>0</xdr:rowOff>
    </xdr:from>
    <xdr:to>
      <xdr:col>9</xdr:col>
      <xdr:colOff>6097</xdr:colOff>
      <xdr:row>27</xdr:row>
      <xdr:rowOff>133350</xdr:rowOff>
    </xdr:to>
    <xdr:sp macro="[0]!Hybrid_Labor_ReturnToOM_Click" textlink="">
      <xdr:nvSpPr>
        <xdr:cNvPr id="2" name="Rectangle 1"/>
        <xdr:cNvSpPr/>
      </xdr:nvSpPr>
      <xdr:spPr>
        <a:xfrm>
          <a:off x="4171950" y="4286250"/>
          <a:ext cx="1853947" cy="619125"/>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Return to O&amp;M Cost Calculation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390525</xdr:colOff>
      <xdr:row>23</xdr:row>
      <xdr:rowOff>85725</xdr:rowOff>
    </xdr:from>
    <xdr:to>
      <xdr:col>9</xdr:col>
      <xdr:colOff>15622</xdr:colOff>
      <xdr:row>27</xdr:row>
      <xdr:rowOff>57150</xdr:rowOff>
    </xdr:to>
    <xdr:sp macro="[0]!Hybrid_Labor_ReturnToOM_Click" textlink="">
      <xdr:nvSpPr>
        <xdr:cNvPr id="2" name="Rectangle 1"/>
        <xdr:cNvSpPr/>
      </xdr:nvSpPr>
      <xdr:spPr>
        <a:xfrm>
          <a:off x="4181475" y="4162425"/>
          <a:ext cx="1853947" cy="619125"/>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Return to O&amp;M Cost Calculation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238125</xdr:colOff>
      <xdr:row>23</xdr:row>
      <xdr:rowOff>114300</xdr:rowOff>
    </xdr:from>
    <xdr:to>
      <xdr:col>8</xdr:col>
      <xdr:colOff>320422</xdr:colOff>
      <xdr:row>27</xdr:row>
      <xdr:rowOff>85725</xdr:rowOff>
    </xdr:to>
    <xdr:sp macro="[0]!Grid_Labor_ReturnToOM_Click" textlink="">
      <xdr:nvSpPr>
        <xdr:cNvPr id="2" name="Rectangle 1"/>
        <xdr:cNvSpPr/>
      </xdr:nvSpPr>
      <xdr:spPr>
        <a:xfrm>
          <a:off x="4029075" y="4238625"/>
          <a:ext cx="1853947" cy="619125"/>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Return to O&amp;M Cost Calculation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34</xdr:row>
      <xdr:rowOff>133350</xdr:rowOff>
    </xdr:from>
    <xdr:to>
      <xdr:col>2</xdr:col>
      <xdr:colOff>882395</xdr:colOff>
      <xdr:row>37</xdr:row>
      <xdr:rowOff>66676</xdr:rowOff>
    </xdr:to>
    <xdr:sp macro="[0]!sht4EnergyUse_Main_Click" textlink="">
      <xdr:nvSpPr>
        <xdr:cNvPr id="6" name="Rectangle 5"/>
        <xdr:cNvSpPr/>
      </xdr:nvSpPr>
      <xdr:spPr>
        <a:xfrm>
          <a:off x="333374" y="61626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3</xdr:col>
      <xdr:colOff>761999</xdr:colOff>
      <xdr:row>34</xdr:row>
      <xdr:rowOff>114300</xdr:rowOff>
    </xdr:from>
    <xdr:to>
      <xdr:col>5</xdr:col>
      <xdr:colOff>215645</xdr:colOff>
      <xdr:row>37</xdr:row>
      <xdr:rowOff>47626</xdr:rowOff>
    </xdr:to>
    <xdr:sp macro="[0]!sht4EnergyUse_Previous_Click" textlink="">
      <xdr:nvSpPr>
        <xdr:cNvPr id="7" name="Rectangle 6"/>
        <xdr:cNvSpPr/>
      </xdr:nvSpPr>
      <xdr:spPr>
        <a:xfrm>
          <a:off x="3209924" y="61436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8</xdr:col>
      <xdr:colOff>438149</xdr:colOff>
      <xdr:row>34</xdr:row>
      <xdr:rowOff>114300</xdr:rowOff>
    </xdr:from>
    <xdr:to>
      <xdr:col>9</xdr:col>
      <xdr:colOff>606170</xdr:colOff>
      <xdr:row>37</xdr:row>
      <xdr:rowOff>47626</xdr:rowOff>
    </xdr:to>
    <xdr:sp macro="[0]!sht4EnergyUse_Next_Click" textlink="">
      <xdr:nvSpPr>
        <xdr:cNvPr id="8" name="Rectangle 7"/>
        <xdr:cNvSpPr/>
      </xdr:nvSpPr>
      <xdr:spPr>
        <a:xfrm>
          <a:off x="6343649" y="614362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161925</xdr:rowOff>
        </xdr:from>
        <xdr:to>
          <xdr:col>2</xdr:col>
          <xdr:colOff>104775</xdr:colOff>
          <xdr:row>33</xdr:row>
          <xdr:rowOff>19050</xdr:rowOff>
        </xdr:to>
        <xdr:sp macro="" textlink="">
          <xdr:nvSpPr>
            <xdr:cNvPr id="4097" name="ChkBox_OnSite"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133350</xdr:rowOff>
        </xdr:from>
        <xdr:to>
          <xdr:col>2</xdr:col>
          <xdr:colOff>104775</xdr:colOff>
          <xdr:row>36</xdr:row>
          <xdr:rowOff>171450</xdr:rowOff>
        </xdr:to>
        <xdr:sp macro="" textlink="">
          <xdr:nvSpPr>
            <xdr:cNvPr id="4098" name="ChkBox_Hybrid"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142875</xdr:rowOff>
        </xdr:from>
        <xdr:to>
          <xdr:col>2</xdr:col>
          <xdr:colOff>133350</xdr:colOff>
          <xdr:row>40</xdr:row>
          <xdr:rowOff>180975</xdr:rowOff>
        </xdr:to>
        <xdr:sp macro="" textlink="">
          <xdr:nvSpPr>
            <xdr:cNvPr id="4099" name="ChkBox_Grid"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323850</xdr:colOff>
      <xdr:row>46</xdr:row>
      <xdr:rowOff>76200</xdr:rowOff>
    </xdr:from>
    <xdr:to>
      <xdr:col>2</xdr:col>
      <xdr:colOff>910971</xdr:colOff>
      <xdr:row>49</xdr:row>
      <xdr:rowOff>9526</xdr:rowOff>
    </xdr:to>
    <xdr:sp macro="[0]!shtScenarios_Main_Click" textlink="">
      <xdr:nvSpPr>
        <xdr:cNvPr id="12" name="Rectangle 11"/>
        <xdr:cNvSpPr/>
      </xdr:nvSpPr>
      <xdr:spPr>
        <a:xfrm>
          <a:off x="323850" y="92868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914399</xdr:colOff>
      <xdr:row>46</xdr:row>
      <xdr:rowOff>85725</xdr:rowOff>
    </xdr:from>
    <xdr:to>
      <xdr:col>6</xdr:col>
      <xdr:colOff>129920</xdr:colOff>
      <xdr:row>49</xdr:row>
      <xdr:rowOff>19051</xdr:rowOff>
    </xdr:to>
    <xdr:sp macro="[0]!shtScenarios_Previous_Click" textlink="">
      <xdr:nvSpPr>
        <xdr:cNvPr id="13" name="Rectangle 12"/>
        <xdr:cNvSpPr/>
      </xdr:nvSpPr>
      <xdr:spPr>
        <a:xfrm>
          <a:off x="3086099" y="92964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8</xdr:col>
      <xdr:colOff>523874</xdr:colOff>
      <xdr:row>46</xdr:row>
      <xdr:rowOff>76200</xdr:rowOff>
    </xdr:from>
    <xdr:to>
      <xdr:col>10</xdr:col>
      <xdr:colOff>425195</xdr:colOff>
      <xdr:row>49</xdr:row>
      <xdr:rowOff>9526</xdr:rowOff>
    </xdr:to>
    <xdr:sp macro="[0]!shtScenarios_Next_Click" textlink="">
      <xdr:nvSpPr>
        <xdr:cNvPr id="14" name="Rectangle 13"/>
        <xdr:cNvSpPr/>
      </xdr:nvSpPr>
      <xdr:spPr>
        <a:xfrm>
          <a:off x="5981699" y="92868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409574</xdr:colOff>
      <xdr:row>43</xdr:row>
      <xdr:rowOff>142875</xdr:rowOff>
    </xdr:from>
    <xdr:to>
      <xdr:col>2</xdr:col>
      <xdr:colOff>872870</xdr:colOff>
      <xdr:row>46</xdr:row>
      <xdr:rowOff>9526</xdr:rowOff>
    </xdr:to>
    <xdr:sp macro="[0]!sht6LCCAsumptions_Main_Click" textlink="">
      <xdr:nvSpPr>
        <xdr:cNvPr id="5" name="Rectangle 4"/>
        <xdr:cNvSpPr/>
      </xdr:nvSpPr>
      <xdr:spPr>
        <a:xfrm>
          <a:off x="409574" y="73723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3</xdr:col>
      <xdr:colOff>47624</xdr:colOff>
      <xdr:row>43</xdr:row>
      <xdr:rowOff>161925</xdr:rowOff>
    </xdr:from>
    <xdr:to>
      <xdr:col>5</xdr:col>
      <xdr:colOff>44195</xdr:colOff>
      <xdr:row>46</xdr:row>
      <xdr:rowOff>28576</xdr:rowOff>
    </xdr:to>
    <xdr:sp macro="[0]!sht6LCCAsumptions_Previous_Click" textlink="">
      <xdr:nvSpPr>
        <xdr:cNvPr id="6" name="Rectangle 5"/>
        <xdr:cNvSpPr/>
      </xdr:nvSpPr>
      <xdr:spPr>
        <a:xfrm>
          <a:off x="3400424" y="73914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7</xdr:col>
      <xdr:colOff>304800</xdr:colOff>
      <xdr:row>43</xdr:row>
      <xdr:rowOff>142875</xdr:rowOff>
    </xdr:from>
    <xdr:to>
      <xdr:col>9</xdr:col>
      <xdr:colOff>244221</xdr:colOff>
      <xdr:row>46</xdr:row>
      <xdr:rowOff>9526</xdr:rowOff>
    </xdr:to>
    <xdr:sp macro="[0]!sht6LCCAsumptions_Next_Click" textlink="">
      <xdr:nvSpPr>
        <xdr:cNvPr id="7" name="Rectangle 6"/>
        <xdr:cNvSpPr/>
      </xdr:nvSpPr>
      <xdr:spPr>
        <a:xfrm>
          <a:off x="6419850" y="73723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47625</xdr:colOff>
          <xdr:row>13</xdr:row>
          <xdr:rowOff>38100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152400</xdr:rowOff>
        </xdr:from>
        <xdr:to>
          <xdr:col>3</xdr:col>
          <xdr:colOff>38100</xdr:colOff>
          <xdr:row>14</xdr:row>
          <xdr:rowOff>9525</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9524</xdr:colOff>
      <xdr:row>31</xdr:row>
      <xdr:rowOff>104775</xdr:rowOff>
    </xdr:from>
    <xdr:to>
      <xdr:col>3</xdr:col>
      <xdr:colOff>672845</xdr:colOff>
      <xdr:row>34</xdr:row>
      <xdr:rowOff>38101</xdr:rowOff>
    </xdr:to>
    <xdr:sp macro="[0]!Onsite_sht10PowerPlant_Main_Click" textlink="">
      <xdr:nvSpPr>
        <xdr:cNvPr id="9" name="Rectangle 8"/>
        <xdr:cNvSpPr/>
      </xdr:nvSpPr>
      <xdr:spPr>
        <a:xfrm>
          <a:off x="342899" y="63246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923924</xdr:colOff>
      <xdr:row>31</xdr:row>
      <xdr:rowOff>123825</xdr:rowOff>
    </xdr:from>
    <xdr:to>
      <xdr:col>6</xdr:col>
      <xdr:colOff>15620</xdr:colOff>
      <xdr:row>34</xdr:row>
      <xdr:rowOff>57151</xdr:rowOff>
    </xdr:to>
    <xdr:sp macro="[0]!Onsite_sht10PowerPlant_Previous_Click" textlink="">
      <xdr:nvSpPr>
        <xdr:cNvPr id="10" name="Rectangle 9"/>
        <xdr:cNvSpPr/>
      </xdr:nvSpPr>
      <xdr:spPr>
        <a:xfrm>
          <a:off x="2914649" y="63436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8</xdr:col>
      <xdr:colOff>123825</xdr:colOff>
      <xdr:row>31</xdr:row>
      <xdr:rowOff>104775</xdr:rowOff>
    </xdr:from>
    <xdr:to>
      <xdr:col>11</xdr:col>
      <xdr:colOff>177546</xdr:colOff>
      <xdr:row>34</xdr:row>
      <xdr:rowOff>38101</xdr:rowOff>
    </xdr:to>
    <xdr:sp macro="[0]!Onsite_sht10PowerPlant_Next_Click" textlink="">
      <xdr:nvSpPr>
        <xdr:cNvPr id="11" name="Rectangle 10"/>
        <xdr:cNvSpPr/>
      </xdr:nvSpPr>
      <xdr:spPr>
        <a:xfrm>
          <a:off x="5734050" y="63246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65</xdr:row>
      <xdr:rowOff>142875</xdr:rowOff>
    </xdr:from>
    <xdr:to>
      <xdr:col>2</xdr:col>
      <xdr:colOff>876300</xdr:colOff>
      <xdr:row>68</xdr:row>
      <xdr:rowOff>9526</xdr:rowOff>
    </xdr:to>
    <xdr:sp macro="[0]!OnSite_sht11CapCost_Main_Click" textlink="">
      <xdr:nvSpPr>
        <xdr:cNvPr id="5" name="Rectangle 4"/>
        <xdr:cNvSpPr/>
      </xdr:nvSpPr>
      <xdr:spPr>
        <a:xfrm>
          <a:off x="333375" y="11020425"/>
          <a:ext cx="117157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3</xdr:col>
      <xdr:colOff>266700</xdr:colOff>
      <xdr:row>65</xdr:row>
      <xdr:rowOff>152400</xdr:rowOff>
    </xdr:from>
    <xdr:to>
      <xdr:col>5</xdr:col>
      <xdr:colOff>342900</xdr:colOff>
      <xdr:row>68</xdr:row>
      <xdr:rowOff>19051</xdr:rowOff>
    </xdr:to>
    <xdr:sp macro="[0]!OnSite_sht11CapCost_Previous_Click" textlink="">
      <xdr:nvSpPr>
        <xdr:cNvPr id="6" name="Rectangle 5"/>
        <xdr:cNvSpPr/>
      </xdr:nvSpPr>
      <xdr:spPr>
        <a:xfrm>
          <a:off x="3486150" y="10982325"/>
          <a:ext cx="117157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7</xdr:col>
      <xdr:colOff>457200</xdr:colOff>
      <xdr:row>65</xdr:row>
      <xdr:rowOff>152400</xdr:rowOff>
    </xdr:from>
    <xdr:to>
      <xdr:col>11</xdr:col>
      <xdr:colOff>0</xdr:colOff>
      <xdr:row>68</xdr:row>
      <xdr:rowOff>19051</xdr:rowOff>
    </xdr:to>
    <xdr:sp macro="[0]!OnSite_sht11CapCost_Next_Click" textlink="">
      <xdr:nvSpPr>
        <xdr:cNvPr id="8" name="Rectangle 7"/>
        <xdr:cNvSpPr/>
      </xdr:nvSpPr>
      <xdr:spPr>
        <a:xfrm>
          <a:off x="6400800" y="11029950"/>
          <a:ext cx="122872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333375</xdr:colOff>
      <xdr:row>27</xdr:row>
      <xdr:rowOff>104778</xdr:rowOff>
    </xdr:from>
    <xdr:to>
      <xdr:col>10</xdr:col>
      <xdr:colOff>57150</xdr:colOff>
      <xdr:row>29</xdr:row>
      <xdr:rowOff>85726</xdr:rowOff>
    </xdr:to>
    <xdr:sp macro="[0]!Onsite_sht14OMCost_Calculate_Grid_Click" textlink="">
      <xdr:nvSpPr>
        <xdr:cNvPr id="13" name="Rectangle 12"/>
        <xdr:cNvSpPr/>
      </xdr:nvSpPr>
      <xdr:spPr>
        <a:xfrm>
          <a:off x="6600825" y="4924428"/>
          <a:ext cx="1152525" cy="304798"/>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Calculate</a:t>
          </a:r>
        </a:p>
      </xdr:txBody>
    </xdr:sp>
    <xdr:clientData/>
  </xdr:twoCellAnchor>
  <xdr:twoCellAnchor>
    <xdr:from>
      <xdr:col>0</xdr:col>
      <xdr:colOff>419099</xdr:colOff>
      <xdr:row>72</xdr:row>
      <xdr:rowOff>228600</xdr:rowOff>
    </xdr:from>
    <xdr:to>
      <xdr:col>2</xdr:col>
      <xdr:colOff>882395</xdr:colOff>
      <xdr:row>75</xdr:row>
      <xdr:rowOff>85726</xdr:rowOff>
    </xdr:to>
    <xdr:sp macro="[0]!Onsite_sht14OMCost_Main_Click" textlink="">
      <xdr:nvSpPr>
        <xdr:cNvPr id="6" name="Rectangle 5"/>
        <xdr:cNvSpPr/>
      </xdr:nvSpPr>
      <xdr:spPr>
        <a:xfrm>
          <a:off x="419099" y="1280160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752475</xdr:colOff>
      <xdr:row>73</xdr:row>
      <xdr:rowOff>9525</xdr:rowOff>
    </xdr:from>
    <xdr:to>
      <xdr:col>5</xdr:col>
      <xdr:colOff>853821</xdr:colOff>
      <xdr:row>75</xdr:row>
      <xdr:rowOff>104776</xdr:rowOff>
    </xdr:to>
    <xdr:sp macro="[0]!Onsite_sht14OMCost_Previous_Click" textlink="">
      <xdr:nvSpPr>
        <xdr:cNvPr id="7" name="Rectangle 6"/>
        <xdr:cNvSpPr/>
      </xdr:nvSpPr>
      <xdr:spPr>
        <a:xfrm>
          <a:off x="3609975" y="12820650"/>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9</xdr:col>
      <xdr:colOff>180975</xdr:colOff>
      <xdr:row>73</xdr:row>
      <xdr:rowOff>9525</xdr:rowOff>
    </xdr:from>
    <xdr:to>
      <xdr:col>11</xdr:col>
      <xdr:colOff>285750</xdr:colOff>
      <xdr:row>75</xdr:row>
      <xdr:rowOff>104776</xdr:rowOff>
    </xdr:to>
    <xdr:sp macro="[0]!Onsite_sht14OMCost_Next_Click" textlink="">
      <xdr:nvSpPr>
        <xdr:cNvPr id="8" name="Rectangle 7"/>
        <xdr:cNvSpPr/>
      </xdr:nvSpPr>
      <xdr:spPr>
        <a:xfrm>
          <a:off x="6829425" y="12982575"/>
          <a:ext cx="122872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352424</xdr:colOff>
      <xdr:row>24</xdr:row>
      <xdr:rowOff>38100</xdr:rowOff>
    </xdr:from>
    <xdr:to>
      <xdr:col>2</xdr:col>
      <xdr:colOff>949070</xdr:colOff>
      <xdr:row>26</xdr:row>
      <xdr:rowOff>133351</xdr:rowOff>
    </xdr:to>
    <xdr:sp macro="[0]!Onsite_sht15GHGEmission_Main_Click" textlink="">
      <xdr:nvSpPr>
        <xdr:cNvPr id="6" name="Rectangle 5"/>
        <xdr:cNvSpPr/>
      </xdr:nvSpPr>
      <xdr:spPr>
        <a:xfrm>
          <a:off x="352424" y="43719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latin typeface="Arial" panose="020B0604020202020204" pitchFamily="34" charset="0"/>
              <a:cs typeface="Arial" panose="020B0604020202020204" pitchFamily="34" charset="0"/>
            </a:rPr>
            <a:t>Main</a:t>
          </a:r>
        </a:p>
      </xdr:txBody>
    </xdr:sp>
    <xdr:clientData/>
  </xdr:twoCellAnchor>
  <xdr:twoCellAnchor>
    <xdr:from>
      <xdr:col>4</xdr:col>
      <xdr:colOff>352425</xdr:colOff>
      <xdr:row>24</xdr:row>
      <xdr:rowOff>76200</xdr:rowOff>
    </xdr:from>
    <xdr:to>
      <xdr:col>6</xdr:col>
      <xdr:colOff>110871</xdr:colOff>
      <xdr:row>27</xdr:row>
      <xdr:rowOff>9526</xdr:rowOff>
    </xdr:to>
    <xdr:sp macro="[0]!Onsite_sht15GHGEmission_Previous_Click" textlink="">
      <xdr:nvSpPr>
        <xdr:cNvPr id="7" name="Rectangle 6"/>
        <xdr:cNvSpPr/>
      </xdr:nvSpPr>
      <xdr:spPr>
        <a:xfrm>
          <a:off x="3381375" y="4410075"/>
          <a:ext cx="1225296"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Previous</a:t>
          </a:r>
        </a:p>
      </xdr:txBody>
    </xdr:sp>
    <xdr:clientData/>
  </xdr:twoCellAnchor>
  <xdr:twoCellAnchor>
    <xdr:from>
      <xdr:col>9</xdr:col>
      <xdr:colOff>276225</xdr:colOff>
      <xdr:row>24</xdr:row>
      <xdr:rowOff>57150</xdr:rowOff>
    </xdr:from>
    <xdr:to>
      <xdr:col>12</xdr:col>
      <xdr:colOff>0</xdr:colOff>
      <xdr:row>26</xdr:row>
      <xdr:rowOff>152401</xdr:rowOff>
    </xdr:to>
    <xdr:sp macro="[0]!Onsite_sht15GHGEmission_Next_Click" textlink="">
      <xdr:nvSpPr>
        <xdr:cNvPr id="8" name="Rectangle 7"/>
        <xdr:cNvSpPr/>
      </xdr:nvSpPr>
      <xdr:spPr>
        <a:xfrm>
          <a:off x="6448425" y="4391025"/>
          <a:ext cx="1228725" cy="419101"/>
        </a:xfrm>
        <a:prstGeom prst="rect">
          <a:avLst/>
        </a:prstGeom>
        <a:solidFill>
          <a:schemeClr val="accent1">
            <a:lumMod val="7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lt1"/>
              </a:solidFill>
              <a:latin typeface="Arial" panose="020B0604020202020204" pitchFamily="34" charset="0"/>
              <a:ea typeface="+mn-ea"/>
              <a:cs typeface="Arial" panose="020B0604020202020204" pitchFamily="34" charset="0"/>
            </a:rPr>
            <a:t>Next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ohammad\Active%20Projects\Natural%20Gas\Workbook%20Development\LNG%20For%20Seawater%20Desalination%20Mohammad%2002%20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Water%20Research%20Foundation/4308%20WaterRF%20-%20Pump%20Energy%20(9007801)/07%20Project%20Data/Software%20Tool/Pump%20Software%20(Baseline%2008-28-12)%20v3.1.3%20(Mohamma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Power Calculation of SRO"/>
      <sheetName val="Sizing of the Power Plant"/>
      <sheetName val="General Assumptions New"/>
      <sheetName val=" LCC Inputs Capital New"/>
      <sheetName val="LCC Inputs O &amp;M New"/>
      <sheetName val="LCC Cap Alt 1 New"/>
      <sheetName val="LCC O&amp;M Alt 1 New"/>
      <sheetName val="LCC Cap Alt 2 New"/>
      <sheetName val="LCC O&amp;M Alt 2 New"/>
      <sheetName val="Output New"/>
      <sheetName val="Energy, Chemicals, Labor New"/>
      <sheetName val="LCC Assumptions New"/>
    </sheetNames>
    <sheetDataSet>
      <sheetData sheetId="0"/>
      <sheetData sheetId="1"/>
      <sheetData sheetId="2"/>
      <sheetData sheetId="3"/>
      <sheetData sheetId="4"/>
      <sheetData sheetId="5"/>
      <sheetData sheetId="6"/>
      <sheetData sheetId="7">
        <row r="2">
          <cell r="E2">
            <v>0</v>
          </cell>
        </row>
      </sheetData>
      <sheetData sheetId="8">
        <row r="3">
          <cell r="E3" t="str">
            <v>Alt. 1 Name</v>
          </cell>
        </row>
      </sheetData>
      <sheetData sheetId="9"/>
      <sheetData sheetId="10">
        <row r="2">
          <cell r="A2" t="str">
            <v>Project Name</v>
          </cell>
        </row>
      </sheetData>
      <sheetData sheetId="11">
        <row r="5">
          <cell r="C5">
            <v>2012</v>
          </cell>
        </row>
      </sheetData>
      <sheetData sheetId="12">
        <row r="7">
          <cell r="E7">
            <v>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Config"/>
      <sheetName val="Main Screen"/>
      <sheetName val="Pump Test"/>
      <sheetName val="Identify oppor"/>
      <sheetName val="VFD evaluation"/>
      <sheetName val="Energy Options"/>
      <sheetName val=" General Assumptions"/>
      <sheetName val=" LCC Inputs Capital Ex"/>
      <sheetName val=" LCC Inputs O &amp;M Ex"/>
      <sheetName val="GHG Inputs Ex"/>
      <sheetName val="Output file Ex"/>
      <sheetName val="Pump Information"/>
      <sheetName val="VFD evaluation New"/>
      <sheetName val="Input for New PS"/>
      <sheetName val=" LCC Inputs Capital New"/>
      <sheetName val="LCC Inputs O &amp;M New"/>
      <sheetName val="GHG Inputs New"/>
      <sheetName val="Output file New"/>
      <sheetName val="LCC Cap Alt 1 New"/>
      <sheetName val="LCC O&amp;M Alt 1 New"/>
      <sheetName val="LCC Cap Alt 2 New"/>
      <sheetName val="LCC O&amp;M Alt 2 New"/>
      <sheetName val="STOP"/>
      <sheetName val="General Assumptions New-Page 13"/>
      <sheetName val="Option page (New Pump)"/>
      <sheetName val="Output file - Page 11"/>
      <sheetName val="Output Ex "/>
      <sheetName val="LCC Assumptions Ex"/>
      <sheetName val=" LCC Inputs Capital Ex Page 8"/>
      <sheetName val=" LCC Inputs O &amp;M Ex Page 9"/>
      <sheetName val="LCC Cap StatQuo Ex"/>
      <sheetName val="LCC O&amp;M StatQuo Ex"/>
      <sheetName val="LCC Cap Alt 1 Ex"/>
      <sheetName val="LCC O&amp;M Alt 1 Ex"/>
      <sheetName val="LCC Cap Alt 2 Ex"/>
      <sheetName val="LCC O&amp;M Alt 2 Ex"/>
      <sheetName val="Energy, Chemicals, Labor Ex"/>
      <sheetName val="GHG Emission Calculation"/>
      <sheetName val="Option page (Existing Pump)"/>
      <sheetName val="Output file - Page 17"/>
      <sheetName val="New Pump GHG Calc"/>
      <sheetName val="Output New"/>
      <sheetName val="LCC Inputs O &amp;M New Page 15"/>
      <sheetName val=" LCC Inputs Capital New Page 14"/>
      <sheetName val=" General Assumptions Ex Page 7"/>
      <sheetName val="Pump Test - Page 3"/>
      <sheetName val="Identify oppor - Page 4"/>
      <sheetName val="GHG Inputs - Page 10"/>
      <sheetName val="Input for New PS - Page 12"/>
      <sheetName val="GHG Inputs - Page 16"/>
      <sheetName val="LCC Assumptions New"/>
      <sheetName val="Energy, Chemicals, Labor New"/>
    </sheetNames>
    <sheetDataSet>
      <sheetData sheetId="0"/>
      <sheetData sheetId="1"/>
      <sheetData sheetId="2"/>
      <sheetData sheetId="3"/>
      <sheetData sheetId="4"/>
      <sheetData sheetId="5">
        <row r="15">
          <cell r="F15" t="str">
            <v>a</v>
          </cell>
          <cell r="N15" t="str">
            <v>b</v>
          </cell>
        </row>
        <row r="53">
          <cell r="F53">
            <v>0</v>
          </cell>
          <cell r="N5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7">
          <cell r="I7">
            <v>1</v>
          </cell>
        </row>
      </sheetData>
      <sheetData sheetId="19">
        <row r="10">
          <cell r="F10">
            <v>34109.230769230773</v>
          </cell>
        </row>
      </sheetData>
      <sheetData sheetId="20">
        <row r="7">
          <cell r="I7">
            <v>1</v>
          </cell>
        </row>
      </sheetData>
      <sheetData sheetId="21">
        <row r="10">
          <cell r="F10">
            <v>10731.586538461541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9">
          <cell r="B29" t="str">
            <v>None</v>
          </cell>
        </row>
        <row r="30">
          <cell r="B30" t="str">
            <v>VFD</v>
          </cell>
        </row>
        <row r="31">
          <cell r="B31" t="str">
            <v>Constant Speed</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fig"/>
  <dimension ref="A1:M10"/>
  <sheetViews>
    <sheetView workbookViewId="0">
      <selection activeCell="F28" sqref="F28"/>
    </sheetView>
  </sheetViews>
  <sheetFormatPr defaultRowHeight="12.75" x14ac:dyDescent="0.2"/>
  <cols>
    <col min="1" max="1" width="27.7109375" customWidth="1"/>
  </cols>
  <sheetData>
    <row r="1" spans="1:13" x14ac:dyDescent="0.2">
      <c r="A1" s="493" t="s">
        <v>487</v>
      </c>
      <c r="B1" s="494"/>
      <c r="C1" s="494"/>
      <c r="D1" s="494"/>
      <c r="E1" s="494"/>
      <c r="F1" s="494"/>
      <c r="G1" s="494"/>
      <c r="H1" s="494"/>
      <c r="I1" s="494"/>
      <c r="J1" s="494"/>
      <c r="K1" s="494"/>
      <c r="L1" s="494"/>
      <c r="M1" s="494"/>
    </row>
    <row r="2" spans="1:13" x14ac:dyDescent="0.2">
      <c r="A2" s="494"/>
      <c r="B2" s="494"/>
      <c r="C2" s="494"/>
      <c r="D2" s="494"/>
      <c r="E2" s="494"/>
      <c r="F2" s="494"/>
      <c r="G2" s="494"/>
      <c r="H2" s="494"/>
      <c r="I2" s="494"/>
      <c r="J2" s="494"/>
      <c r="K2" s="494"/>
      <c r="L2" s="494"/>
      <c r="M2" s="494"/>
    </row>
    <row r="3" spans="1:13" ht="15.75" x14ac:dyDescent="0.25">
      <c r="A3" s="325" t="s">
        <v>491</v>
      </c>
      <c r="B3" s="325" t="s">
        <v>492</v>
      </c>
      <c r="C3" s="324"/>
      <c r="D3" s="324"/>
      <c r="E3" s="67"/>
      <c r="F3" s="67"/>
      <c r="G3" s="67"/>
      <c r="H3" s="67"/>
      <c r="I3" s="67"/>
      <c r="J3" s="67"/>
      <c r="K3" s="67"/>
      <c r="L3" s="67"/>
      <c r="M3" s="67"/>
    </row>
    <row r="4" spans="1:13" x14ac:dyDescent="0.2">
      <c r="A4" t="s">
        <v>488</v>
      </c>
      <c r="B4" s="11">
        <v>0</v>
      </c>
    </row>
    <row r="5" spans="1:13" x14ac:dyDescent="0.2">
      <c r="A5" t="s">
        <v>489</v>
      </c>
      <c r="B5" s="11">
        <v>1</v>
      </c>
    </row>
    <row r="6" spans="1:13" x14ac:dyDescent="0.2">
      <c r="A6" t="s">
        <v>490</v>
      </c>
      <c r="B6" s="11">
        <v>0</v>
      </c>
    </row>
    <row r="7" spans="1:13" x14ac:dyDescent="0.2">
      <c r="A7" t="s">
        <v>495</v>
      </c>
      <c r="B7" s="11">
        <v>0</v>
      </c>
    </row>
    <row r="8" spans="1:13" x14ac:dyDescent="0.2">
      <c r="A8" t="s">
        <v>493</v>
      </c>
      <c r="B8" s="11">
        <v>1</v>
      </c>
    </row>
    <row r="9" spans="1:13" x14ac:dyDescent="0.2">
      <c r="A9" t="s">
        <v>494</v>
      </c>
      <c r="B9" s="11">
        <v>0</v>
      </c>
    </row>
    <row r="10" spans="1:13" x14ac:dyDescent="0.2">
      <c r="B10" s="11"/>
    </row>
  </sheetData>
  <mergeCells count="1">
    <mergeCell ref="A1:M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sht15GHGEmission">
    <tabColor theme="3" tint="0.59999389629810485"/>
    <pageSetUpPr fitToPage="1"/>
  </sheetPr>
  <dimension ref="B1:O24"/>
  <sheetViews>
    <sheetView showGridLines="0" zoomScaleNormal="100" workbookViewId="0">
      <selection activeCell="P21" sqref="P21"/>
    </sheetView>
  </sheetViews>
  <sheetFormatPr defaultRowHeight="12.75" x14ac:dyDescent="0.2"/>
  <cols>
    <col min="1" max="1" width="5.28515625" customWidth="1"/>
    <col min="2" max="2" width="4.140625" customWidth="1"/>
    <col min="3" max="3" width="29.42578125" customWidth="1"/>
    <col min="4" max="4" width="6.5703125" customWidth="1"/>
    <col min="5" max="5" width="8.5703125" customWidth="1"/>
    <col min="6" max="6" width="13.42578125" customWidth="1"/>
    <col min="7" max="7" width="4.140625" customWidth="1"/>
    <col min="8" max="8" width="13.140625" customWidth="1"/>
    <col min="9" max="9" width="5.42578125" customWidth="1"/>
    <col min="10" max="10" width="15.85546875" customWidth="1"/>
    <col min="11" max="11" width="2.42578125" customWidth="1"/>
    <col min="12" max="12" width="4.28515625" customWidth="1"/>
  </cols>
  <sheetData>
    <row r="1" spans="2:15" ht="13.5" thickBot="1" x14ac:dyDescent="0.25"/>
    <row r="2" spans="2:15" ht="19.5" customHeight="1" thickTop="1" x14ac:dyDescent="0.35">
      <c r="B2" s="348" t="s">
        <v>409</v>
      </c>
      <c r="C2" s="349"/>
      <c r="D2" s="349"/>
      <c r="E2" s="349"/>
      <c r="F2" s="349"/>
      <c r="G2" s="349"/>
      <c r="H2" s="345"/>
      <c r="I2" s="345"/>
      <c r="J2" s="345"/>
      <c r="K2" s="345"/>
      <c r="L2" s="346"/>
    </row>
    <row r="3" spans="2:15" x14ac:dyDescent="0.2">
      <c r="B3" s="336"/>
      <c r="C3" s="337"/>
      <c r="D3" s="337"/>
      <c r="E3" s="337"/>
      <c r="F3" s="337"/>
      <c r="G3" s="337"/>
      <c r="H3" s="337"/>
      <c r="I3" s="337"/>
      <c r="J3" s="337"/>
      <c r="K3" s="337"/>
      <c r="L3" s="338"/>
    </row>
    <row r="4" spans="2:15" x14ac:dyDescent="0.2">
      <c r="B4" s="350"/>
      <c r="C4" s="351" t="s">
        <v>184</v>
      </c>
      <c r="D4" s="509">
        <f>'Desalination Info'!E4</f>
        <v>0</v>
      </c>
      <c r="E4" s="510"/>
      <c r="F4" s="510"/>
      <c r="G4" s="510"/>
      <c r="H4" s="510"/>
      <c r="I4" s="510"/>
      <c r="J4" s="511"/>
      <c r="K4" s="351"/>
      <c r="L4" s="338"/>
    </row>
    <row r="5" spans="2:15" x14ac:dyDescent="0.2">
      <c r="B5" s="350"/>
      <c r="C5" s="351" t="s">
        <v>185</v>
      </c>
      <c r="D5" s="509">
        <f>'Desalination Info'!E5</f>
        <v>0</v>
      </c>
      <c r="E5" s="510"/>
      <c r="F5" s="510"/>
      <c r="G5" s="510"/>
      <c r="H5" s="510"/>
      <c r="I5" s="510"/>
      <c r="J5" s="511"/>
      <c r="K5" s="351"/>
      <c r="L5" s="338"/>
    </row>
    <row r="6" spans="2:15" x14ac:dyDescent="0.2">
      <c r="B6" s="350"/>
      <c r="C6" s="351" t="s">
        <v>186</v>
      </c>
      <c r="D6" s="509">
        <f>'Desalination Info'!E6</f>
        <v>0</v>
      </c>
      <c r="E6" s="510"/>
      <c r="F6" s="510"/>
      <c r="G6" s="510"/>
      <c r="H6" s="510"/>
      <c r="I6" s="510"/>
      <c r="J6" s="511"/>
      <c r="K6" s="351"/>
      <c r="L6" s="338"/>
    </row>
    <row r="7" spans="2:15" ht="13.5" thickBot="1" x14ac:dyDescent="0.25">
      <c r="B7" s="340"/>
      <c r="C7" s="341"/>
      <c r="D7" s="341"/>
      <c r="E7" s="341"/>
      <c r="F7" s="341"/>
      <c r="G7" s="341"/>
      <c r="H7" s="341"/>
      <c r="I7" s="341"/>
      <c r="J7" s="341"/>
      <c r="K7" s="341"/>
      <c r="L7" s="342"/>
    </row>
    <row r="8" spans="2:15" ht="14.25" thickTop="1" thickBot="1" x14ac:dyDescent="0.25">
      <c r="B8" s="363"/>
      <c r="C8" s="363"/>
      <c r="D8" s="363"/>
      <c r="E8" s="363"/>
      <c r="F8" s="364"/>
      <c r="G8" s="363"/>
      <c r="H8" s="363"/>
      <c r="I8" s="363"/>
      <c r="J8" s="363"/>
      <c r="K8" s="363"/>
      <c r="L8" s="363"/>
    </row>
    <row r="9" spans="2:15" ht="19.5" customHeight="1" thickTop="1" x14ac:dyDescent="0.35">
      <c r="B9" s="348" t="s">
        <v>444</v>
      </c>
      <c r="C9" s="349"/>
      <c r="D9" s="349"/>
      <c r="E9" s="349"/>
      <c r="F9" s="345"/>
      <c r="G9" s="345"/>
      <c r="H9" s="345"/>
      <c r="I9" s="345"/>
      <c r="J9" s="345"/>
      <c r="K9" s="345"/>
      <c r="L9" s="346"/>
    </row>
    <row r="10" spans="2:15" x14ac:dyDescent="0.2">
      <c r="B10" s="336"/>
      <c r="C10" s="337"/>
      <c r="D10" s="337"/>
      <c r="E10" s="337"/>
      <c r="F10" s="337"/>
      <c r="G10" s="337"/>
      <c r="H10" s="337"/>
      <c r="I10" s="337"/>
      <c r="J10" s="337"/>
      <c r="K10" s="337"/>
      <c r="L10" s="338"/>
    </row>
    <row r="11" spans="2:15" ht="16.5" customHeight="1" x14ac:dyDescent="0.2">
      <c r="B11" s="336"/>
      <c r="C11" s="523" t="s">
        <v>407</v>
      </c>
      <c r="D11" s="523"/>
      <c r="E11" s="523"/>
      <c r="F11" s="523"/>
      <c r="G11" s="523"/>
      <c r="H11" s="523"/>
      <c r="I11" s="523"/>
      <c r="J11" s="523"/>
      <c r="K11" s="523"/>
      <c r="L11" s="338"/>
    </row>
    <row r="12" spans="2:15" ht="17.25" customHeight="1" x14ac:dyDescent="0.2">
      <c r="B12" s="336"/>
      <c r="C12" s="433"/>
      <c r="D12" s="433"/>
      <c r="E12" s="433"/>
      <c r="F12" s="433"/>
      <c r="G12" s="433"/>
      <c r="H12" s="433"/>
      <c r="I12" s="433"/>
      <c r="J12" s="433"/>
      <c r="K12" s="433"/>
      <c r="L12" s="338"/>
    </row>
    <row r="13" spans="2:15" x14ac:dyDescent="0.2">
      <c r="B13" s="336"/>
      <c r="C13" s="351" t="s">
        <v>244</v>
      </c>
      <c r="D13" s="337"/>
      <c r="E13" s="337"/>
      <c r="F13" s="524"/>
      <c r="G13" s="525"/>
      <c r="H13" s="525"/>
      <c r="I13" s="525"/>
      <c r="J13" s="526"/>
      <c r="K13" s="337"/>
      <c r="L13" s="338"/>
    </row>
    <row r="14" spans="2:15" x14ac:dyDescent="0.2">
      <c r="B14" s="336"/>
      <c r="C14" s="351"/>
      <c r="D14" s="337"/>
      <c r="E14" s="337"/>
      <c r="F14" s="337"/>
      <c r="G14" s="337"/>
      <c r="H14" s="337"/>
      <c r="I14" s="337"/>
      <c r="J14" s="337"/>
      <c r="K14" s="337"/>
      <c r="L14" s="338"/>
    </row>
    <row r="15" spans="2:15" x14ac:dyDescent="0.2">
      <c r="B15" s="336"/>
      <c r="C15" s="337"/>
      <c r="D15" s="337"/>
      <c r="E15" s="337"/>
      <c r="F15" s="351" t="s">
        <v>12</v>
      </c>
      <c r="G15" s="351"/>
      <c r="H15" s="351" t="s">
        <v>11</v>
      </c>
      <c r="I15" s="337"/>
      <c r="J15" s="351" t="s">
        <v>416</v>
      </c>
      <c r="K15" s="337"/>
      <c r="L15" s="338"/>
      <c r="N15" s="243"/>
      <c r="O15" s="243"/>
    </row>
    <row r="16" spans="2:15" x14ac:dyDescent="0.2">
      <c r="B16" s="336"/>
      <c r="C16" s="351" t="s">
        <v>325</v>
      </c>
      <c r="D16" s="351"/>
      <c r="E16" s="351"/>
      <c r="F16" s="359" t="s">
        <v>181</v>
      </c>
      <c r="G16" s="337"/>
      <c r="H16" s="360"/>
      <c r="I16" s="337"/>
      <c r="J16" s="365">
        <v>5.3060000000000003E-2</v>
      </c>
      <c r="K16" s="337"/>
      <c r="L16" s="338"/>
      <c r="N16" s="243"/>
      <c r="O16" s="243"/>
    </row>
    <row r="17" spans="2:15" ht="13.5" thickBot="1" x14ac:dyDescent="0.25">
      <c r="B17" s="340"/>
      <c r="C17" s="341"/>
      <c r="D17" s="341"/>
      <c r="E17" s="341"/>
      <c r="F17" s="341"/>
      <c r="G17" s="341"/>
      <c r="H17" s="341"/>
      <c r="I17" s="341"/>
      <c r="J17" s="341"/>
      <c r="K17" s="341"/>
      <c r="L17" s="342"/>
      <c r="N17" s="243"/>
      <c r="O17" s="243"/>
    </row>
    <row r="18" spans="2:15" ht="14.25" thickTop="1" thickBot="1" x14ac:dyDescent="0.25">
      <c r="B18" s="387"/>
      <c r="C18" s="387"/>
      <c r="D18" s="387"/>
      <c r="E18" s="387"/>
      <c r="F18" s="387"/>
      <c r="G18" s="387"/>
      <c r="H18" s="387"/>
      <c r="I18" s="387"/>
      <c r="J18" s="387"/>
      <c r="K18" s="387"/>
      <c r="L18" s="387"/>
      <c r="N18" s="243"/>
      <c r="O18" s="243"/>
    </row>
    <row r="19" spans="2:15" ht="19.5" customHeight="1" thickTop="1" x14ac:dyDescent="0.35">
      <c r="B19" s="348" t="s">
        <v>443</v>
      </c>
      <c r="C19" s="349"/>
      <c r="D19" s="349"/>
      <c r="E19" s="349"/>
      <c r="F19" s="345"/>
      <c r="G19" s="345"/>
      <c r="H19" s="345"/>
      <c r="I19" s="345"/>
      <c r="J19" s="345"/>
      <c r="K19" s="345"/>
      <c r="L19" s="346"/>
      <c r="N19" s="23"/>
      <c r="O19" s="243"/>
    </row>
    <row r="20" spans="2:15" x14ac:dyDescent="0.2">
      <c r="B20" s="336"/>
      <c r="C20" s="337"/>
      <c r="D20" s="337"/>
      <c r="E20" s="337"/>
      <c r="F20" s="337"/>
      <c r="G20" s="337"/>
      <c r="H20" s="337"/>
      <c r="I20" s="337"/>
      <c r="J20" s="337"/>
      <c r="K20" s="337"/>
      <c r="L20" s="338"/>
      <c r="N20" s="243"/>
      <c r="O20" s="243"/>
    </row>
    <row r="21" spans="2:15" x14ac:dyDescent="0.2">
      <c r="B21" s="336"/>
      <c r="C21" s="337"/>
      <c r="D21" s="337"/>
      <c r="E21" s="337"/>
      <c r="F21" s="351" t="s">
        <v>12</v>
      </c>
      <c r="G21" s="351"/>
      <c r="H21" s="351" t="s">
        <v>11</v>
      </c>
      <c r="I21" s="337"/>
      <c r="J21" s="351"/>
      <c r="K21" s="337"/>
      <c r="L21" s="338"/>
      <c r="N21" s="243"/>
      <c r="O21" s="243"/>
    </row>
    <row r="22" spans="2:15" ht="12.75" customHeight="1" x14ac:dyDescent="0.2">
      <c r="B22" s="336"/>
      <c r="C22" s="351" t="s">
        <v>326</v>
      </c>
      <c r="D22" s="351"/>
      <c r="E22" s="351"/>
      <c r="F22" s="434" t="s">
        <v>241</v>
      </c>
      <c r="G22" s="435"/>
      <c r="H22" s="436" t="e">
        <f>H16*'NG LNG - O&amp;M'!H24</f>
        <v>#DIV/0!</v>
      </c>
      <c r="I22" s="337"/>
      <c r="J22" s="337"/>
      <c r="K22" s="337"/>
      <c r="L22" s="338"/>
      <c r="N22" s="243"/>
      <c r="O22" s="243"/>
    </row>
    <row r="23" spans="2:15" ht="13.5" thickBot="1" x14ac:dyDescent="0.25">
      <c r="B23" s="340"/>
      <c r="C23" s="341"/>
      <c r="D23" s="341"/>
      <c r="E23" s="341"/>
      <c r="F23" s="341"/>
      <c r="G23" s="341"/>
      <c r="H23" s="341"/>
      <c r="I23" s="341"/>
      <c r="J23" s="341"/>
      <c r="K23" s="341"/>
      <c r="L23" s="342"/>
    </row>
    <row r="24" spans="2:15" ht="13.5" thickTop="1" x14ac:dyDescent="0.2"/>
  </sheetData>
  <sheetProtection algorithmName="SHA-512" hashValue="w7lXqK/FBPRhMVDU2DdJFEyyEWFIamQwI5jyZKuWQNqy4quaUx5A+CXxt4G5VdiNoX+AkO3ic5XoZnTkpdblYg==" saltValue="37L9ijgusHBN9uD6VA5STw==" spinCount="100000" sheet="1" objects="1" scenarios="1"/>
  <mergeCells count="5">
    <mergeCell ref="C11:K11"/>
    <mergeCell ref="F13:J13"/>
    <mergeCell ref="D4:J4"/>
    <mergeCell ref="D5:J5"/>
    <mergeCell ref="D6:J6"/>
  </mergeCells>
  <pageMargins left="0.7" right="0.7" top="0.75" bottom="0.75" header="0.3" footer="0.3"/>
  <pageSetup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sht18Power">
    <tabColor theme="6"/>
    <pageSetUpPr fitToPage="1"/>
  </sheetPr>
  <dimension ref="B1:L64"/>
  <sheetViews>
    <sheetView showGridLines="0" zoomScaleNormal="100" workbookViewId="0">
      <selection activeCell="K35" sqref="K35"/>
    </sheetView>
  </sheetViews>
  <sheetFormatPr defaultRowHeight="12.75" x14ac:dyDescent="0.2"/>
  <cols>
    <col min="1" max="1" width="5" style="191" customWidth="1"/>
    <col min="2" max="2" width="3.28515625" style="191" customWidth="1"/>
    <col min="3" max="3" width="25.85546875" style="191" customWidth="1"/>
    <col min="4" max="4" width="8.42578125" style="191" customWidth="1"/>
    <col min="5" max="5" width="22" style="191" customWidth="1"/>
    <col min="6" max="6" width="13.7109375" style="217" customWidth="1"/>
    <col min="7" max="7" width="5.42578125" style="191" customWidth="1"/>
    <col min="8" max="8" width="15.7109375" style="191" customWidth="1"/>
    <col min="9" max="9" width="4.140625" style="191" customWidth="1"/>
    <col min="10" max="10" width="4.7109375" style="191" customWidth="1"/>
    <col min="11" max="16384" width="9.140625" style="191"/>
  </cols>
  <sheetData>
    <row r="1" spans="2:12" ht="13.5" thickBot="1" x14ac:dyDescent="0.25"/>
    <row r="2" spans="2:12" ht="19.5" customHeight="1" thickTop="1" x14ac:dyDescent="0.35">
      <c r="B2" s="348" t="s">
        <v>409</v>
      </c>
      <c r="C2" s="349"/>
      <c r="D2" s="349"/>
      <c r="E2" s="349"/>
      <c r="F2" s="349"/>
      <c r="G2" s="349"/>
      <c r="H2" s="345"/>
      <c r="I2" s="345"/>
      <c r="J2" s="346"/>
    </row>
    <row r="3" spans="2:12" x14ac:dyDescent="0.2">
      <c r="B3" s="336"/>
      <c r="C3" s="337"/>
      <c r="D3" s="337"/>
      <c r="E3" s="337"/>
      <c r="F3" s="337"/>
      <c r="G3" s="337"/>
      <c r="H3" s="337"/>
      <c r="I3" s="337"/>
      <c r="J3" s="338"/>
    </row>
    <row r="4" spans="2:12" x14ac:dyDescent="0.2">
      <c r="B4" s="350"/>
      <c r="C4" s="351" t="s">
        <v>184</v>
      </c>
      <c r="D4" s="509">
        <f>'Desalination Info'!E4</f>
        <v>0</v>
      </c>
      <c r="E4" s="510"/>
      <c r="F4" s="510"/>
      <c r="G4" s="510"/>
      <c r="H4" s="511"/>
      <c r="I4" s="337"/>
      <c r="J4" s="338"/>
    </row>
    <row r="5" spans="2:12" x14ac:dyDescent="0.2">
      <c r="B5" s="350"/>
      <c r="C5" s="351" t="s">
        <v>185</v>
      </c>
      <c r="D5" s="509">
        <f>'Desalination Info'!E5</f>
        <v>0</v>
      </c>
      <c r="E5" s="510"/>
      <c r="F5" s="510"/>
      <c r="G5" s="510"/>
      <c r="H5" s="511"/>
      <c r="I5" s="337"/>
      <c r="J5" s="338"/>
    </row>
    <row r="6" spans="2:12" x14ac:dyDescent="0.2">
      <c r="B6" s="350"/>
      <c r="C6" s="351" t="s">
        <v>186</v>
      </c>
      <c r="D6" s="509">
        <f>'Desalination Info'!E6</f>
        <v>0</v>
      </c>
      <c r="E6" s="510"/>
      <c r="F6" s="510"/>
      <c r="G6" s="510"/>
      <c r="H6" s="511"/>
      <c r="I6" s="337"/>
      <c r="J6" s="338"/>
    </row>
    <row r="7" spans="2:12" ht="13.5" thickBot="1" x14ac:dyDescent="0.25">
      <c r="B7" s="340"/>
      <c r="C7" s="341"/>
      <c r="D7" s="341"/>
      <c r="E7" s="341"/>
      <c r="F7" s="341"/>
      <c r="G7" s="341"/>
      <c r="H7" s="341"/>
      <c r="I7" s="341"/>
      <c r="J7" s="342"/>
    </row>
    <row r="8" spans="2:12" ht="14.25" thickTop="1" thickBot="1" x14ac:dyDescent="0.25">
      <c r="B8" s="363"/>
      <c r="C8" s="363"/>
      <c r="D8" s="363"/>
      <c r="E8" s="363"/>
      <c r="F8" s="364"/>
      <c r="G8" s="363"/>
      <c r="H8" s="363"/>
      <c r="I8" s="363"/>
      <c r="J8" s="363"/>
    </row>
    <row r="9" spans="2:12" ht="19.5" customHeight="1" thickTop="1" x14ac:dyDescent="0.35">
      <c r="B9" s="348" t="s">
        <v>446</v>
      </c>
      <c r="C9" s="349"/>
      <c r="D9" s="349"/>
      <c r="E9" s="349"/>
      <c r="F9" s="345"/>
      <c r="G9" s="345"/>
      <c r="H9" s="345"/>
      <c r="I9" s="345"/>
      <c r="J9" s="346"/>
    </row>
    <row r="10" spans="2:12" ht="14.25" customHeight="1" x14ac:dyDescent="0.2">
      <c r="B10" s="336"/>
      <c r="C10" s="337"/>
      <c r="D10" s="337"/>
      <c r="E10" s="337"/>
      <c r="F10" s="337"/>
      <c r="G10" s="337"/>
      <c r="H10" s="337"/>
      <c r="I10" s="337"/>
      <c r="J10" s="338"/>
    </row>
    <row r="11" spans="2:12" ht="14.25" customHeight="1" x14ac:dyDescent="0.2">
      <c r="B11" s="336"/>
      <c r="C11" s="378" t="s">
        <v>304</v>
      </c>
      <c r="D11" s="337"/>
      <c r="E11" s="337"/>
      <c r="F11" s="337"/>
      <c r="G11" s="337"/>
      <c r="H11" s="337"/>
      <c r="I11" s="337"/>
      <c r="J11" s="338"/>
    </row>
    <row r="12" spans="2:12" ht="14.25" customHeight="1" x14ac:dyDescent="0.2">
      <c r="B12" s="350"/>
      <c r="C12" s="358"/>
      <c r="D12" s="358"/>
      <c r="E12" s="358"/>
      <c r="F12" s="337"/>
      <c r="G12" s="337"/>
      <c r="H12" s="337"/>
      <c r="I12" s="337"/>
      <c r="J12" s="338"/>
      <c r="L12" s="242"/>
    </row>
    <row r="13" spans="2:12" ht="14.25" customHeight="1" x14ac:dyDescent="0.2">
      <c r="B13" s="350"/>
      <c r="C13" s="351" t="s">
        <v>229</v>
      </c>
      <c r="D13" s="351"/>
      <c r="E13" s="351"/>
      <c r="F13" s="351" t="s">
        <v>12</v>
      </c>
      <c r="G13" s="351"/>
      <c r="H13" s="351" t="s">
        <v>11</v>
      </c>
      <c r="I13" s="337"/>
      <c r="J13" s="338"/>
    </row>
    <row r="14" spans="2:12" ht="14.25" customHeight="1" x14ac:dyDescent="0.2">
      <c r="B14" s="350"/>
      <c r="C14" s="358" t="s">
        <v>233</v>
      </c>
      <c r="D14" s="351"/>
      <c r="E14" s="351"/>
      <c r="F14" s="359" t="s">
        <v>161</v>
      </c>
      <c r="G14" s="337"/>
      <c r="H14" s="374">
        <f>'Desalination Info'!G22*'Energy Use'!G18*1000</f>
        <v>0</v>
      </c>
      <c r="I14" s="337"/>
      <c r="J14" s="338"/>
    </row>
    <row r="15" spans="2:12" ht="14.25" customHeight="1" x14ac:dyDescent="0.2">
      <c r="B15" s="350"/>
      <c r="C15" s="358" t="s">
        <v>234</v>
      </c>
      <c r="D15" s="351"/>
      <c r="E15" s="351"/>
      <c r="F15" s="359" t="s">
        <v>162</v>
      </c>
      <c r="G15" s="337"/>
      <c r="H15" s="401">
        <f>H14/24/1000</f>
        <v>0</v>
      </c>
      <c r="I15" s="337"/>
      <c r="J15" s="338"/>
    </row>
    <row r="16" spans="2:12" ht="14.25" customHeight="1" x14ac:dyDescent="0.2">
      <c r="B16" s="350"/>
      <c r="C16" s="351"/>
      <c r="D16" s="351"/>
      <c r="E16" s="351"/>
      <c r="F16" s="366"/>
      <c r="G16" s="337"/>
      <c r="H16" s="358"/>
      <c r="I16" s="337"/>
      <c r="J16" s="338"/>
    </row>
    <row r="17" spans="2:10" ht="14.25" customHeight="1" x14ac:dyDescent="0.2">
      <c r="B17" s="350"/>
      <c r="C17" s="351" t="s">
        <v>232</v>
      </c>
      <c r="D17" s="351"/>
      <c r="E17" s="351"/>
      <c r="F17" s="351" t="s">
        <v>12</v>
      </c>
      <c r="G17" s="351"/>
      <c r="H17" s="351" t="s">
        <v>11</v>
      </c>
      <c r="I17" s="337"/>
      <c r="J17" s="338"/>
    </row>
    <row r="18" spans="2:10" ht="14.25" customHeight="1" x14ac:dyDescent="0.2">
      <c r="B18" s="350"/>
      <c r="C18" s="358" t="s">
        <v>233</v>
      </c>
      <c r="D18" s="351"/>
      <c r="E18" s="351"/>
      <c r="F18" s="359" t="s">
        <v>161</v>
      </c>
      <c r="G18" s="337"/>
      <c r="H18" s="374">
        <f>'Desalination Info'!G21*'Energy Use'!G18*1000</f>
        <v>0</v>
      </c>
      <c r="I18" s="337"/>
      <c r="J18" s="338"/>
    </row>
    <row r="19" spans="2:10" ht="14.25" customHeight="1" x14ac:dyDescent="0.2">
      <c r="B19" s="350"/>
      <c r="C19" s="358" t="s">
        <v>234</v>
      </c>
      <c r="D19" s="351"/>
      <c r="E19" s="351"/>
      <c r="F19" s="359" t="s">
        <v>162</v>
      </c>
      <c r="G19" s="337"/>
      <c r="H19" s="437">
        <f>H18/24/1000</f>
        <v>0</v>
      </c>
      <c r="I19" s="337"/>
      <c r="J19" s="338"/>
    </row>
    <row r="20" spans="2:10" ht="14.25" customHeight="1" x14ac:dyDescent="0.2">
      <c r="B20" s="350"/>
      <c r="C20" s="351"/>
      <c r="D20" s="351"/>
      <c r="E20" s="351"/>
      <c r="F20" s="366"/>
      <c r="G20" s="337"/>
      <c r="H20" s="358"/>
      <c r="I20" s="337"/>
      <c r="J20" s="338"/>
    </row>
    <row r="21" spans="2:10" ht="14.25" customHeight="1" thickBot="1" x14ac:dyDescent="0.25">
      <c r="B21" s="340"/>
      <c r="C21" s="341"/>
      <c r="D21" s="341"/>
      <c r="E21" s="341"/>
      <c r="F21" s="341"/>
      <c r="G21" s="341"/>
      <c r="H21" s="341"/>
      <c r="I21" s="341"/>
      <c r="J21" s="342"/>
    </row>
    <row r="22" spans="2:10" ht="14.25" customHeight="1" thickTop="1" thickBot="1" x14ac:dyDescent="0.25">
      <c r="B22" s="438"/>
      <c r="C22" s="438"/>
      <c r="D22" s="438"/>
      <c r="E22" s="438"/>
      <c r="F22" s="439"/>
      <c r="G22" s="440"/>
      <c r="H22" s="440"/>
      <c r="I22" s="367"/>
      <c r="J22" s="367"/>
    </row>
    <row r="23" spans="2:10" ht="19.5" customHeight="1" thickTop="1" x14ac:dyDescent="0.35">
      <c r="B23" s="348" t="s">
        <v>447</v>
      </c>
      <c r="C23" s="349"/>
      <c r="D23" s="349"/>
      <c r="E23" s="349"/>
      <c r="F23" s="345"/>
      <c r="G23" s="345"/>
      <c r="H23" s="345"/>
      <c r="I23" s="345"/>
      <c r="J23" s="346"/>
    </row>
    <row r="24" spans="2:10" ht="14.25" customHeight="1" x14ac:dyDescent="0.2">
      <c r="B24" s="336"/>
      <c r="C24" s="337"/>
      <c r="D24" s="337"/>
      <c r="E24" s="337"/>
      <c r="F24" s="337"/>
      <c r="G24" s="337"/>
      <c r="H24" s="337"/>
      <c r="I24" s="337"/>
      <c r="J24" s="338"/>
    </row>
    <row r="25" spans="2:10" s="261" customFormat="1" ht="14.25" customHeight="1" x14ac:dyDescent="0.2">
      <c r="B25" s="336"/>
      <c r="C25" s="378" t="s">
        <v>445</v>
      </c>
      <c r="D25" s="337"/>
      <c r="E25" s="337"/>
      <c r="F25" s="337"/>
      <c r="G25" s="337"/>
      <c r="H25" s="337"/>
      <c r="I25" s="337"/>
      <c r="J25" s="338"/>
    </row>
    <row r="26" spans="2:10" s="261" customFormat="1" ht="14.25" customHeight="1" x14ac:dyDescent="0.2">
      <c r="B26" s="336"/>
      <c r="C26" s="378"/>
      <c r="D26" s="337"/>
      <c r="E26" s="337"/>
      <c r="F26" s="337"/>
      <c r="G26" s="337"/>
      <c r="H26" s="337"/>
      <c r="I26" s="337"/>
      <c r="J26" s="338"/>
    </row>
    <row r="27" spans="2:10" ht="14.25" customHeight="1" x14ac:dyDescent="0.2">
      <c r="B27" s="336"/>
      <c r="C27" s="351" t="s">
        <v>388</v>
      </c>
      <c r="D27" s="403"/>
      <c r="E27" s="403"/>
      <c r="F27" s="351" t="s">
        <v>12</v>
      </c>
      <c r="G27" s="351"/>
      <c r="H27" s="351" t="s">
        <v>11</v>
      </c>
      <c r="I27" s="403"/>
      <c r="J27" s="338"/>
    </row>
    <row r="28" spans="2:10" ht="14.25" customHeight="1" x14ac:dyDescent="0.2">
      <c r="B28" s="336"/>
      <c r="C28" s="358" t="s">
        <v>390</v>
      </c>
      <c r="D28" s="403"/>
      <c r="E28" s="403"/>
      <c r="F28" s="359" t="s">
        <v>162</v>
      </c>
      <c r="G28" s="337"/>
      <c r="H28" s="437">
        <f>H19</f>
        <v>0</v>
      </c>
      <c r="I28" s="403"/>
      <c r="J28" s="338"/>
    </row>
    <row r="29" spans="2:10" ht="14.25" customHeight="1" x14ac:dyDescent="0.2">
      <c r="B29" s="336"/>
      <c r="C29" s="358" t="s">
        <v>391</v>
      </c>
      <c r="D29" s="404"/>
      <c r="E29" s="404"/>
      <c r="F29" s="359" t="s">
        <v>162</v>
      </c>
      <c r="G29" s="337"/>
      <c r="H29" s="437">
        <f>'Scenarios '!I19-'Hybrid Power'!H28</f>
        <v>0</v>
      </c>
      <c r="I29" s="404"/>
      <c r="J29" s="338"/>
    </row>
    <row r="30" spans="2:10" s="261" customFormat="1" ht="14.25" customHeight="1" x14ac:dyDescent="0.2">
      <c r="B30" s="336"/>
      <c r="C30" s="358"/>
      <c r="D30" s="404"/>
      <c r="E30" s="404"/>
      <c r="F30" s="366"/>
      <c r="G30" s="337"/>
      <c r="H30" s="441"/>
      <c r="I30" s="404"/>
      <c r="J30" s="338"/>
    </row>
    <row r="31" spans="2:10" s="261" customFormat="1" ht="14.25" customHeight="1" x14ac:dyDescent="0.2">
      <c r="B31" s="336"/>
      <c r="C31" s="351" t="s">
        <v>389</v>
      </c>
      <c r="D31" s="403"/>
      <c r="E31" s="403"/>
      <c r="F31" s="351" t="s">
        <v>12</v>
      </c>
      <c r="G31" s="351"/>
      <c r="H31" s="351" t="s">
        <v>11</v>
      </c>
      <c r="I31" s="404"/>
      <c r="J31" s="338"/>
    </row>
    <row r="32" spans="2:10" s="261" customFormat="1" ht="14.25" customHeight="1" x14ac:dyDescent="0.2">
      <c r="B32" s="336"/>
      <c r="C32" s="358" t="s">
        <v>390</v>
      </c>
      <c r="D32" s="403"/>
      <c r="E32" s="403"/>
      <c r="F32" s="359" t="s">
        <v>162</v>
      </c>
      <c r="G32" s="337"/>
      <c r="H32" s="437">
        <f>H15</f>
        <v>0</v>
      </c>
      <c r="I32" s="404"/>
      <c r="J32" s="338"/>
    </row>
    <row r="33" spans="2:10" ht="14.25" customHeight="1" x14ac:dyDescent="0.2">
      <c r="B33" s="336"/>
      <c r="C33" s="358" t="s">
        <v>391</v>
      </c>
      <c r="D33" s="404"/>
      <c r="E33" s="404"/>
      <c r="F33" s="359" t="s">
        <v>162</v>
      </c>
      <c r="G33" s="337"/>
      <c r="H33" s="437">
        <f>'Scenarios '!I15-'Hybrid Power'!H32</f>
        <v>0</v>
      </c>
      <c r="I33" s="404"/>
      <c r="J33" s="338"/>
    </row>
    <row r="34" spans="2:10" ht="14.25" customHeight="1" thickBot="1" x14ac:dyDescent="0.25">
      <c r="B34" s="340"/>
      <c r="C34" s="341"/>
      <c r="D34" s="341"/>
      <c r="E34" s="341"/>
      <c r="F34" s="341"/>
      <c r="G34" s="341"/>
      <c r="H34" s="341"/>
      <c r="I34" s="341"/>
      <c r="J34" s="342"/>
    </row>
    <row r="35" spans="2:10" ht="14.25" customHeight="1" thickTop="1" x14ac:dyDescent="0.2">
      <c r="B35" s="198"/>
      <c r="C35" s="198"/>
      <c r="D35" s="198"/>
      <c r="E35" s="198"/>
      <c r="F35" s="196"/>
      <c r="G35" s="199"/>
      <c r="H35" s="199"/>
      <c r="I35" s="192"/>
      <c r="J35" s="192"/>
    </row>
    <row r="36" spans="2:10" x14ac:dyDescent="0.2">
      <c r="B36" s="201"/>
      <c r="C36" s="201"/>
      <c r="D36" s="201"/>
      <c r="E36" s="201"/>
      <c r="F36" s="203"/>
      <c r="G36" s="202"/>
      <c r="H36" s="202"/>
      <c r="I36" s="192"/>
      <c r="J36" s="192"/>
    </row>
    <row r="37" spans="2:10" x14ac:dyDescent="0.2">
      <c r="B37" s="192"/>
      <c r="C37" s="192"/>
      <c r="D37" s="192"/>
      <c r="E37" s="192"/>
      <c r="F37" s="193"/>
      <c r="G37" s="192"/>
      <c r="H37" s="192"/>
      <c r="I37" s="192"/>
      <c r="J37" s="192"/>
    </row>
    <row r="38" spans="2:10" x14ac:dyDescent="0.2">
      <c r="B38" s="192"/>
      <c r="C38" s="192"/>
      <c r="D38" s="192"/>
      <c r="E38" s="192"/>
      <c r="F38" s="193"/>
      <c r="G38" s="192"/>
      <c r="H38" s="192"/>
      <c r="I38" s="192"/>
      <c r="J38" s="192"/>
    </row>
    <row r="39" spans="2:10" x14ac:dyDescent="0.2">
      <c r="B39" s="195"/>
      <c r="C39" s="195"/>
      <c r="D39" s="195"/>
      <c r="E39" s="195"/>
      <c r="F39" s="196"/>
      <c r="G39" s="197"/>
      <c r="H39" s="197"/>
      <c r="I39" s="192"/>
      <c r="J39" s="192"/>
    </row>
    <row r="40" spans="2:10" x14ac:dyDescent="0.2">
      <c r="B40" s="195"/>
      <c r="C40" s="195"/>
      <c r="D40" s="195"/>
      <c r="E40" s="195"/>
      <c r="F40" s="196"/>
      <c r="G40" s="197"/>
      <c r="H40" s="197"/>
      <c r="I40" s="192"/>
    </row>
    <row r="41" spans="2:10" x14ac:dyDescent="0.2">
      <c r="B41" s="198"/>
      <c r="C41" s="198"/>
      <c r="D41" s="198"/>
      <c r="E41" s="198"/>
      <c r="F41" s="196"/>
      <c r="G41" s="199"/>
      <c r="H41" s="199"/>
      <c r="I41" s="192"/>
    </row>
    <row r="42" spans="2:10" x14ac:dyDescent="0.2">
      <c r="B42" s="198"/>
      <c r="C42" s="198"/>
      <c r="D42" s="198"/>
      <c r="E42" s="198"/>
      <c r="F42" s="196"/>
      <c r="G42" s="199"/>
      <c r="H42" s="199"/>
      <c r="I42" s="192"/>
    </row>
    <row r="43" spans="2:10" x14ac:dyDescent="0.2">
      <c r="B43" s="201"/>
      <c r="C43" s="201"/>
      <c r="D43" s="201"/>
      <c r="E43" s="201"/>
      <c r="F43" s="203"/>
      <c r="G43" s="202"/>
      <c r="H43" s="202"/>
      <c r="I43" s="192"/>
    </row>
    <row r="44" spans="2:10" x14ac:dyDescent="0.2">
      <c r="B44" s="192"/>
      <c r="C44" s="192"/>
      <c r="D44" s="192"/>
      <c r="E44" s="192"/>
      <c r="F44" s="193"/>
      <c r="G44" s="192"/>
      <c r="H44" s="205"/>
      <c r="I44" s="192"/>
    </row>
    <row r="45" spans="2:10" x14ac:dyDescent="0.2">
      <c r="B45" s="192"/>
      <c r="C45" s="192"/>
      <c r="D45" s="192"/>
      <c r="E45" s="192"/>
      <c r="F45" s="193"/>
      <c r="G45" s="192"/>
      <c r="H45" s="205"/>
      <c r="I45" s="192"/>
    </row>
    <row r="46" spans="2:10" x14ac:dyDescent="0.2">
      <c r="B46" s="192"/>
      <c r="C46" s="192"/>
      <c r="D46" s="192"/>
      <c r="E46" s="192"/>
      <c r="F46" s="193"/>
      <c r="G46" s="192"/>
      <c r="H46" s="205"/>
      <c r="I46" s="192"/>
    </row>
    <row r="47" spans="2:10" x14ac:dyDescent="0.2">
      <c r="B47" s="201"/>
      <c r="C47" s="201"/>
      <c r="D47" s="201"/>
      <c r="E47" s="201"/>
      <c r="F47" s="196"/>
      <c r="G47" s="239"/>
    </row>
    <row r="48" spans="2:10" x14ac:dyDescent="0.2">
      <c r="B48" s="195"/>
      <c r="C48" s="195"/>
      <c r="D48" s="195"/>
      <c r="E48" s="195"/>
      <c r="F48" s="193"/>
      <c r="G48" s="240"/>
      <c r="H48" s="206"/>
    </row>
    <row r="50" spans="2:9" x14ac:dyDescent="0.2">
      <c r="B50" s="201"/>
      <c r="C50" s="201"/>
      <c r="D50" s="201"/>
      <c r="E50" s="201"/>
      <c r="F50" s="196"/>
      <c r="G50" s="239"/>
    </row>
    <row r="51" spans="2:9" x14ac:dyDescent="0.2">
      <c r="B51" s="195"/>
      <c r="C51" s="195"/>
      <c r="D51" s="195"/>
      <c r="E51" s="195"/>
      <c r="F51" s="193"/>
      <c r="G51" s="241"/>
      <c r="H51" s="206"/>
    </row>
    <row r="55" spans="2:9" x14ac:dyDescent="0.2">
      <c r="B55" s="210"/>
      <c r="C55" s="210"/>
      <c r="D55" s="210"/>
      <c r="E55" s="210"/>
      <c r="F55" s="193"/>
      <c r="G55" s="193"/>
      <c r="H55" s="193"/>
      <c r="I55" s="193"/>
    </row>
    <row r="56" spans="2:9" x14ac:dyDescent="0.2">
      <c r="B56" s="193"/>
      <c r="C56" s="193"/>
      <c r="D56" s="193"/>
      <c r="E56" s="193"/>
      <c r="F56" s="193"/>
      <c r="G56" s="193"/>
      <c r="H56" s="193"/>
      <c r="I56" s="193"/>
    </row>
    <row r="57" spans="2:9" x14ac:dyDescent="0.2">
      <c r="B57" s="193"/>
      <c r="C57" s="193"/>
      <c r="D57" s="193"/>
      <c r="E57" s="193"/>
      <c r="F57" s="193"/>
      <c r="G57" s="193"/>
      <c r="H57" s="193"/>
      <c r="I57" s="193"/>
    </row>
    <row r="58" spans="2:9" x14ac:dyDescent="0.2">
      <c r="B58" s="193"/>
      <c r="C58" s="193"/>
      <c r="D58" s="193"/>
      <c r="E58" s="193"/>
      <c r="F58" s="193"/>
      <c r="G58" s="193"/>
      <c r="H58" s="193"/>
      <c r="I58" s="193"/>
    </row>
    <row r="59" spans="2:9" x14ac:dyDescent="0.2">
      <c r="B59" s="193"/>
      <c r="C59" s="193"/>
      <c r="D59" s="193"/>
      <c r="E59" s="193"/>
      <c r="F59" s="193"/>
      <c r="G59" s="193"/>
      <c r="H59" s="193"/>
      <c r="I59" s="193"/>
    </row>
    <row r="60" spans="2:9" x14ac:dyDescent="0.2">
      <c r="B60" s="193"/>
      <c r="C60" s="193"/>
      <c r="D60" s="193"/>
      <c r="E60" s="193"/>
      <c r="F60" s="193"/>
      <c r="G60" s="193"/>
      <c r="H60" s="193"/>
      <c r="I60" s="193"/>
    </row>
    <row r="61" spans="2:9" x14ac:dyDescent="0.2">
      <c r="B61" s="193"/>
      <c r="C61" s="193"/>
      <c r="D61" s="193"/>
      <c r="E61" s="193"/>
      <c r="F61" s="193"/>
      <c r="G61" s="193"/>
      <c r="H61" s="193"/>
      <c r="I61" s="193"/>
    </row>
    <row r="62" spans="2:9" x14ac:dyDescent="0.2">
      <c r="B62" s="216"/>
      <c r="C62" s="216"/>
      <c r="D62" s="216"/>
      <c r="E62" s="216"/>
    </row>
    <row r="64" spans="2:9" x14ac:dyDescent="0.2">
      <c r="B64" s="216"/>
      <c r="C64" s="216"/>
      <c r="D64" s="216"/>
      <c r="E64" s="216"/>
    </row>
  </sheetData>
  <sheetProtection algorithmName="SHA-512" hashValue="NLrf3bcRo8/B95eXrJVXxG0E5HGHfsVIVIV97W5YCzf8RUjG40+75kZjeoge5TE4XJIRk9hJhsLPxlc3/Olzuw==" saltValue="NuY2/bVQG63zmO0LOQ2DcA==" spinCount="100000" sheet="1" objects="1" scenarios="1"/>
  <mergeCells count="3">
    <mergeCell ref="D4:H4"/>
    <mergeCell ref="D5:H5"/>
    <mergeCell ref="D6:H6"/>
  </mergeCells>
  <pageMargins left="0.7" right="0.7" top="0.75" bottom="0.75" header="0.3" footer="0.3"/>
  <pageSetup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sht19Cap">
    <tabColor theme="6"/>
    <pageSetUpPr fitToPage="1"/>
  </sheetPr>
  <dimension ref="A1:M109"/>
  <sheetViews>
    <sheetView showGridLines="0" topLeftCell="A73" zoomScaleNormal="100" workbookViewId="0">
      <selection activeCell="L103" sqref="L103"/>
    </sheetView>
  </sheetViews>
  <sheetFormatPr defaultRowHeight="12.75" x14ac:dyDescent="0.2"/>
  <cols>
    <col min="1" max="1" width="6.28515625" customWidth="1"/>
    <col min="2" max="2" width="5.140625" customWidth="1"/>
    <col min="3" max="3" width="41" customWidth="1"/>
    <col min="4" max="4" width="12.42578125" customWidth="1"/>
    <col min="5" max="5" width="6" customWidth="1"/>
    <col min="6" max="6" width="16" customWidth="1"/>
    <col min="7" max="7" width="5.7109375" customWidth="1"/>
    <col min="8" max="8" width="16" customWidth="1"/>
    <col min="9" max="9" width="7.28515625" customWidth="1"/>
    <col min="10" max="10" width="3.28515625" customWidth="1"/>
    <col min="15" max="15" width="9.140625" customWidth="1"/>
  </cols>
  <sheetData>
    <row r="1" spans="1:10" ht="13.5" thickBot="1" x14ac:dyDescent="0.25">
      <c r="A1" s="387"/>
      <c r="B1" s="387"/>
      <c r="C1" s="387"/>
      <c r="D1" s="387"/>
      <c r="E1" s="387"/>
      <c r="F1" s="387"/>
      <c r="G1" s="387"/>
      <c r="H1" s="387"/>
      <c r="I1" s="387"/>
      <c r="J1" s="387"/>
    </row>
    <row r="2" spans="1:10" ht="19.5" customHeight="1" thickTop="1" x14ac:dyDescent="0.35">
      <c r="A2" s="387"/>
      <c r="B2" s="348" t="s">
        <v>409</v>
      </c>
      <c r="C2" s="349"/>
      <c r="D2" s="349"/>
      <c r="E2" s="349"/>
      <c r="F2" s="349"/>
      <c r="G2" s="349"/>
      <c r="H2" s="345"/>
      <c r="I2" s="345"/>
      <c r="J2" s="346"/>
    </row>
    <row r="3" spans="1:10" x14ac:dyDescent="0.2">
      <c r="A3" s="387"/>
      <c r="B3" s="336"/>
      <c r="C3" s="337"/>
      <c r="D3" s="337"/>
      <c r="E3" s="337"/>
      <c r="F3" s="337"/>
      <c r="G3" s="337"/>
      <c r="H3" s="337"/>
      <c r="I3" s="337"/>
      <c r="J3" s="338"/>
    </row>
    <row r="4" spans="1:10" x14ac:dyDescent="0.2">
      <c r="A4" s="387"/>
      <c r="B4" s="350"/>
      <c r="C4" s="351" t="s">
        <v>184</v>
      </c>
      <c r="D4" s="509">
        <f>'Desalination Info'!E4</f>
        <v>0</v>
      </c>
      <c r="E4" s="510"/>
      <c r="F4" s="510"/>
      <c r="G4" s="510"/>
      <c r="H4" s="511"/>
      <c r="I4" s="337"/>
      <c r="J4" s="338"/>
    </row>
    <row r="5" spans="1:10" x14ac:dyDescent="0.2">
      <c r="A5" s="387"/>
      <c r="B5" s="350"/>
      <c r="C5" s="351" t="s">
        <v>185</v>
      </c>
      <c r="D5" s="509">
        <f>'Desalination Info'!E5</f>
        <v>0</v>
      </c>
      <c r="E5" s="510"/>
      <c r="F5" s="510"/>
      <c r="G5" s="510"/>
      <c r="H5" s="511"/>
      <c r="I5" s="337"/>
      <c r="J5" s="338"/>
    </row>
    <row r="6" spans="1:10" x14ac:dyDescent="0.2">
      <c r="A6" s="387"/>
      <c r="B6" s="350"/>
      <c r="C6" s="351" t="s">
        <v>186</v>
      </c>
      <c r="D6" s="509">
        <f>'Desalination Info'!E6</f>
        <v>0</v>
      </c>
      <c r="E6" s="510"/>
      <c r="F6" s="510"/>
      <c r="G6" s="510"/>
      <c r="H6" s="511"/>
      <c r="I6" s="337"/>
      <c r="J6" s="338"/>
    </row>
    <row r="7" spans="1:10" ht="13.5" thickBot="1" x14ac:dyDescent="0.25">
      <c r="A7" s="387"/>
      <c r="B7" s="340"/>
      <c r="C7" s="341"/>
      <c r="D7" s="341"/>
      <c r="E7" s="341"/>
      <c r="F7" s="341"/>
      <c r="G7" s="341"/>
      <c r="H7" s="341"/>
      <c r="I7" s="341"/>
      <c r="J7" s="342"/>
    </row>
    <row r="8" spans="1:10" ht="14.25" thickTop="1" thickBot="1" x14ac:dyDescent="0.25">
      <c r="A8" s="387"/>
      <c r="B8" s="522"/>
      <c r="C8" s="522"/>
      <c r="D8" s="522"/>
      <c r="E8" s="522"/>
      <c r="F8" s="522"/>
      <c r="G8" s="522"/>
      <c r="H8" s="522"/>
      <c r="I8" s="522"/>
      <c r="J8" s="522"/>
    </row>
    <row r="9" spans="1:10" ht="19.5" customHeight="1" thickTop="1" x14ac:dyDescent="0.35">
      <c r="A9" s="387"/>
      <c r="B9" s="348" t="s">
        <v>450</v>
      </c>
      <c r="C9" s="349"/>
      <c r="D9" s="345"/>
      <c r="E9" s="345"/>
      <c r="F9" s="345"/>
      <c r="G9" s="345"/>
      <c r="H9" s="345"/>
      <c r="I9" s="345"/>
      <c r="J9" s="346"/>
    </row>
    <row r="10" spans="1:10" x14ac:dyDescent="0.2">
      <c r="A10" s="387"/>
      <c r="B10" s="336"/>
      <c r="C10" s="337"/>
      <c r="D10" s="337"/>
      <c r="E10" s="337"/>
      <c r="F10" s="337"/>
      <c r="G10" s="337"/>
      <c r="H10" s="337"/>
      <c r="I10" s="337"/>
      <c r="J10" s="338"/>
    </row>
    <row r="11" spans="1:10" x14ac:dyDescent="0.2">
      <c r="A11" s="387"/>
      <c r="B11" s="336"/>
      <c r="C11" s="378" t="s">
        <v>393</v>
      </c>
      <c r="D11" s="337"/>
      <c r="E11" s="337"/>
      <c r="F11" s="337"/>
      <c r="G11" s="337"/>
      <c r="H11" s="337"/>
      <c r="I11" s="337"/>
      <c r="J11" s="338"/>
    </row>
    <row r="12" spans="1:10" x14ac:dyDescent="0.2">
      <c r="A12" s="387"/>
      <c r="B12" s="336"/>
      <c r="C12" s="409"/>
      <c r="D12" s="337"/>
      <c r="E12" s="337"/>
      <c r="F12" s="337"/>
      <c r="G12" s="337"/>
      <c r="H12" s="337"/>
      <c r="I12" s="337"/>
      <c r="J12" s="338"/>
    </row>
    <row r="13" spans="1:10" x14ac:dyDescent="0.2">
      <c r="A13" s="387"/>
      <c r="B13" s="336"/>
      <c r="C13" s="337"/>
      <c r="D13" s="351" t="s">
        <v>12</v>
      </c>
      <c r="E13" s="337"/>
      <c r="F13" s="351" t="s">
        <v>11</v>
      </c>
      <c r="G13" s="337"/>
      <c r="H13" s="337"/>
      <c r="I13" s="337"/>
      <c r="J13" s="338"/>
    </row>
    <row r="14" spans="1:10" x14ac:dyDescent="0.2">
      <c r="A14" s="387"/>
      <c r="B14" s="336"/>
      <c r="C14" s="358" t="s">
        <v>390</v>
      </c>
      <c r="D14" s="359" t="s">
        <v>162</v>
      </c>
      <c r="E14" s="337"/>
      <c r="F14" s="442">
        <f>'Hybrid Power'!H28</f>
        <v>0</v>
      </c>
      <c r="G14" s="337"/>
      <c r="H14" s="337"/>
      <c r="I14" s="337"/>
      <c r="J14" s="338"/>
    </row>
    <row r="15" spans="1:10" x14ac:dyDescent="0.2">
      <c r="A15" s="387"/>
      <c r="B15" s="336"/>
      <c r="C15" s="351"/>
      <c r="D15" s="366"/>
      <c r="E15" s="337"/>
      <c r="F15" s="410"/>
      <c r="G15" s="337"/>
      <c r="H15" s="337"/>
      <c r="I15" s="337"/>
      <c r="J15" s="338"/>
    </row>
    <row r="16" spans="1:10" ht="17.25" customHeight="1" x14ac:dyDescent="0.2">
      <c r="A16" s="387"/>
      <c r="B16" s="336"/>
      <c r="C16" s="378" t="s">
        <v>305</v>
      </c>
      <c r="D16" s="337"/>
      <c r="E16" s="337"/>
      <c r="F16" s="337"/>
      <c r="G16" s="337"/>
      <c r="H16" s="337"/>
      <c r="I16" s="337"/>
      <c r="J16" s="338"/>
    </row>
    <row r="17" spans="1:13" x14ac:dyDescent="0.2">
      <c r="A17" s="387"/>
      <c r="B17" s="336"/>
      <c r="C17" s="378" t="s">
        <v>515</v>
      </c>
      <c r="D17" s="337"/>
      <c r="E17" s="337"/>
      <c r="F17" s="337"/>
      <c r="G17" s="337"/>
      <c r="H17" s="337"/>
      <c r="I17" s="337"/>
      <c r="J17" s="338"/>
    </row>
    <row r="18" spans="1:13" x14ac:dyDescent="0.2">
      <c r="A18" s="387"/>
      <c r="B18" s="336"/>
      <c r="C18" s="337"/>
      <c r="D18" s="337"/>
      <c r="E18" s="337"/>
      <c r="F18" s="337"/>
      <c r="G18" s="337"/>
      <c r="H18" s="337"/>
      <c r="I18" s="337"/>
      <c r="J18" s="338"/>
    </row>
    <row r="19" spans="1:13" x14ac:dyDescent="0.2">
      <c r="A19" s="387"/>
      <c r="B19" s="336"/>
      <c r="C19" s="351"/>
      <c r="D19" s="366"/>
      <c r="E19" s="351"/>
      <c r="F19" s="358"/>
      <c r="G19" s="337"/>
      <c r="H19" s="337"/>
      <c r="I19" s="337"/>
      <c r="J19" s="338"/>
    </row>
    <row r="20" spans="1:13" x14ac:dyDescent="0.2">
      <c r="A20" s="387"/>
      <c r="B20" s="350" t="s">
        <v>198</v>
      </c>
      <c r="C20" s="351" t="s">
        <v>331</v>
      </c>
      <c r="D20" s="351" t="s">
        <v>202</v>
      </c>
      <c r="E20" s="351"/>
      <c r="F20" s="351" t="s">
        <v>11</v>
      </c>
      <c r="G20" s="337"/>
      <c r="H20" s="351" t="s">
        <v>416</v>
      </c>
      <c r="I20" s="337"/>
      <c r="J20" s="338"/>
      <c r="L20" s="243"/>
      <c r="M20" s="243"/>
    </row>
    <row r="21" spans="1:13" x14ac:dyDescent="0.2">
      <c r="A21" s="387"/>
      <c r="B21" s="357"/>
      <c r="C21" s="358" t="s">
        <v>251</v>
      </c>
      <c r="D21" s="359" t="s">
        <v>237</v>
      </c>
      <c r="E21" s="337"/>
      <c r="F21" s="411"/>
      <c r="G21" s="337"/>
      <c r="H21" s="412">
        <f>IF('Scenarios '!E26="Natural Gas","Not Required",'Hybrid Power'!H28*60*1000)</f>
        <v>0</v>
      </c>
      <c r="I21" s="337"/>
      <c r="J21" s="338"/>
      <c r="L21" s="243"/>
    </row>
    <row r="22" spans="1:13" x14ac:dyDescent="0.2">
      <c r="A22" s="387"/>
      <c r="B22" s="357"/>
      <c r="C22" s="358" t="s">
        <v>330</v>
      </c>
      <c r="D22" s="359" t="s">
        <v>237</v>
      </c>
      <c r="E22" s="337"/>
      <c r="F22" s="411"/>
      <c r="G22" s="337"/>
      <c r="H22" s="412">
        <f>'Hybrid Power'!H28*906097+32591</f>
        <v>32591</v>
      </c>
      <c r="I22" s="337"/>
      <c r="J22" s="338"/>
      <c r="L22" s="243"/>
    </row>
    <row r="23" spans="1:13" x14ac:dyDescent="0.2">
      <c r="A23" s="387"/>
      <c r="B23" s="357"/>
      <c r="C23" s="358" t="s">
        <v>324</v>
      </c>
      <c r="D23" s="359" t="s">
        <v>237</v>
      </c>
      <c r="E23" s="337"/>
      <c r="F23" s="416"/>
      <c r="G23" s="337"/>
      <c r="H23" s="337"/>
      <c r="I23" s="337"/>
      <c r="J23" s="338"/>
      <c r="L23" s="243"/>
    </row>
    <row r="24" spans="1:13" x14ac:dyDescent="0.2">
      <c r="A24" s="387"/>
      <c r="B24" s="357"/>
      <c r="C24" s="358"/>
      <c r="D24" s="366"/>
      <c r="E24" s="337"/>
      <c r="F24" s="366"/>
      <c r="G24" s="337"/>
      <c r="H24" s="358"/>
      <c r="I24" s="337"/>
      <c r="J24" s="338"/>
      <c r="L24" s="243"/>
    </row>
    <row r="25" spans="1:13" x14ac:dyDescent="0.2">
      <c r="A25" s="387"/>
      <c r="B25" s="357"/>
      <c r="C25" s="358"/>
      <c r="D25" s="351" t="s">
        <v>202</v>
      </c>
      <c r="E25" s="351"/>
      <c r="F25" s="351" t="s">
        <v>11</v>
      </c>
      <c r="G25" s="337"/>
      <c r="H25" s="351" t="s">
        <v>416</v>
      </c>
      <c r="I25" s="337"/>
      <c r="J25" s="338"/>
      <c r="L25" s="243"/>
    </row>
    <row r="26" spans="1:13" x14ac:dyDescent="0.2">
      <c r="A26" s="387"/>
      <c r="B26" s="357"/>
      <c r="C26" s="378" t="s">
        <v>349</v>
      </c>
      <c r="D26" s="359" t="s">
        <v>237</v>
      </c>
      <c r="E26" s="337"/>
      <c r="F26" s="415">
        <f>SUM(F21:F23)</f>
        <v>0</v>
      </c>
      <c r="G26" s="337"/>
      <c r="H26" s="412">
        <f>SUM(H21:H23)</f>
        <v>32591</v>
      </c>
      <c r="I26" s="337"/>
      <c r="J26" s="338"/>
      <c r="L26" s="243"/>
    </row>
    <row r="27" spans="1:13" x14ac:dyDescent="0.2">
      <c r="A27" s="387"/>
      <c r="B27" s="357"/>
      <c r="C27" s="358"/>
      <c r="D27" s="366"/>
      <c r="E27" s="337"/>
      <c r="F27" s="358"/>
      <c r="G27" s="337"/>
      <c r="H27" s="419"/>
      <c r="I27" s="337"/>
      <c r="J27" s="338"/>
      <c r="L27" s="243"/>
    </row>
    <row r="28" spans="1:13" x14ac:dyDescent="0.2">
      <c r="A28" s="387"/>
      <c r="B28" s="350" t="s">
        <v>199</v>
      </c>
      <c r="C28" s="351" t="s">
        <v>265</v>
      </c>
      <c r="D28" s="359" t="s">
        <v>237</v>
      </c>
      <c r="E28" s="337"/>
      <c r="F28" s="411"/>
      <c r="G28" s="337"/>
      <c r="H28" s="412">
        <f>0.1*H26</f>
        <v>3259.1000000000004</v>
      </c>
      <c r="I28" s="337"/>
      <c r="J28" s="338"/>
      <c r="L28" s="244"/>
    </row>
    <row r="29" spans="1:13" x14ac:dyDescent="0.2">
      <c r="A29" s="387"/>
      <c r="B29" s="350" t="s">
        <v>200</v>
      </c>
      <c r="C29" s="351" t="s">
        <v>166</v>
      </c>
      <c r="D29" s="359" t="s">
        <v>237</v>
      </c>
      <c r="E29" s="337"/>
      <c r="F29" s="411"/>
      <c r="G29" s="337"/>
      <c r="H29" s="412">
        <f>0.1*H26</f>
        <v>3259.1000000000004</v>
      </c>
      <c r="I29" s="337"/>
      <c r="J29" s="338"/>
      <c r="L29" s="244"/>
    </row>
    <row r="30" spans="1:13" x14ac:dyDescent="0.2">
      <c r="A30" s="387"/>
      <c r="B30" s="350" t="s">
        <v>210</v>
      </c>
      <c r="C30" s="351" t="s">
        <v>167</v>
      </c>
      <c r="D30" s="359" t="s">
        <v>237</v>
      </c>
      <c r="E30" s="337"/>
      <c r="F30" s="411"/>
      <c r="G30" s="337"/>
      <c r="H30" s="412">
        <f>0.08*H26</f>
        <v>2607.2800000000002</v>
      </c>
      <c r="I30" s="337"/>
      <c r="J30" s="338"/>
      <c r="L30" s="244"/>
    </row>
    <row r="31" spans="1:13" x14ac:dyDescent="0.2">
      <c r="A31" s="387"/>
      <c r="B31" s="395" t="s">
        <v>178</v>
      </c>
      <c r="C31" s="351" t="s">
        <v>168</v>
      </c>
      <c r="D31" s="359" t="s">
        <v>237</v>
      </c>
      <c r="E31" s="337"/>
      <c r="F31" s="411"/>
      <c r="G31" s="337"/>
      <c r="H31" s="412">
        <f>0.08*H26</f>
        <v>2607.2800000000002</v>
      </c>
      <c r="I31" s="337"/>
      <c r="J31" s="338"/>
      <c r="L31" s="244"/>
    </row>
    <row r="32" spans="1:13" x14ac:dyDescent="0.2">
      <c r="A32" s="387"/>
      <c r="B32" s="395" t="s">
        <v>179</v>
      </c>
      <c r="C32" s="351" t="s">
        <v>169</v>
      </c>
      <c r="D32" s="359" t="s">
        <v>237</v>
      </c>
      <c r="E32" s="337"/>
      <c r="F32" s="411"/>
      <c r="G32" s="337"/>
      <c r="H32" s="412">
        <f>0.08*SUM(H28:H31,H26)</f>
        <v>3545.9008000000003</v>
      </c>
      <c r="I32" s="337"/>
      <c r="J32" s="338"/>
      <c r="L32" s="244"/>
    </row>
    <row r="33" spans="1:12" ht="9" customHeight="1" x14ac:dyDescent="0.2">
      <c r="A33" s="387"/>
      <c r="B33" s="395"/>
      <c r="C33" s="351"/>
      <c r="D33" s="366"/>
      <c r="E33" s="337"/>
      <c r="F33" s="418"/>
      <c r="G33" s="337"/>
      <c r="H33" s="418"/>
      <c r="I33" s="337"/>
      <c r="J33" s="338"/>
      <c r="L33" s="244"/>
    </row>
    <row r="34" spans="1:12" x14ac:dyDescent="0.2">
      <c r="A34" s="387"/>
      <c r="B34" s="357"/>
      <c r="C34" s="378" t="s">
        <v>352</v>
      </c>
      <c r="D34" s="359" t="s">
        <v>237</v>
      </c>
      <c r="E34" s="337"/>
      <c r="F34" s="412">
        <f>SUM(F26,F28:F32)</f>
        <v>0</v>
      </c>
      <c r="G34" s="337"/>
      <c r="H34" s="412">
        <f>SUM(H26,H28:H32)</f>
        <v>47869.660799999998</v>
      </c>
      <c r="I34" s="337"/>
      <c r="J34" s="338"/>
      <c r="L34" s="244"/>
    </row>
    <row r="35" spans="1:12" x14ac:dyDescent="0.2">
      <c r="A35" s="387"/>
      <c r="B35" s="357"/>
      <c r="C35" s="358"/>
      <c r="D35" s="337"/>
      <c r="E35" s="337"/>
      <c r="F35" s="337"/>
      <c r="G35" s="337"/>
      <c r="H35" s="337"/>
      <c r="I35" s="337"/>
      <c r="J35" s="338"/>
      <c r="L35" s="243"/>
    </row>
    <row r="36" spans="1:12" x14ac:dyDescent="0.2">
      <c r="A36" s="387"/>
      <c r="B36" s="357"/>
      <c r="C36" s="358"/>
      <c r="D36" s="351" t="s">
        <v>202</v>
      </c>
      <c r="E36" s="351"/>
      <c r="F36" s="351" t="s">
        <v>11</v>
      </c>
      <c r="G36" s="337"/>
      <c r="H36" s="351" t="s">
        <v>416</v>
      </c>
      <c r="I36" s="337"/>
      <c r="J36" s="338"/>
      <c r="L36" s="243"/>
    </row>
    <row r="37" spans="1:12" x14ac:dyDescent="0.2">
      <c r="A37" s="387"/>
      <c r="B37" s="395" t="s">
        <v>180</v>
      </c>
      <c r="C37" s="351" t="s">
        <v>509</v>
      </c>
      <c r="D37" s="359" t="s">
        <v>237</v>
      </c>
      <c r="E37" s="337"/>
      <c r="F37" s="411"/>
      <c r="G37" s="337"/>
      <c r="H37" s="412">
        <f>0.15*H34</f>
        <v>7180.4491199999993</v>
      </c>
      <c r="I37" s="337"/>
      <c r="J37" s="338"/>
      <c r="L37" s="243"/>
    </row>
    <row r="38" spans="1:12" ht="9.75" customHeight="1" x14ac:dyDescent="0.2">
      <c r="A38" s="387"/>
      <c r="B38" s="395"/>
      <c r="C38" s="351"/>
      <c r="D38" s="366"/>
      <c r="E38" s="337"/>
      <c r="F38" s="418"/>
      <c r="G38" s="337"/>
      <c r="H38" s="419"/>
      <c r="I38" s="337"/>
      <c r="J38" s="338"/>
      <c r="L38" s="243"/>
    </row>
    <row r="39" spans="1:12" x14ac:dyDescent="0.2">
      <c r="A39" s="387"/>
      <c r="B39" s="395"/>
      <c r="C39" s="378" t="s">
        <v>266</v>
      </c>
      <c r="D39" s="359" t="s">
        <v>237</v>
      </c>
      <c r="E39" s="337"/>
      <c r="F39" s="417">
        <f>F34+F37</f>
        <v>0</v>
      </c>
      <c r="G39" s="337"/>
      <c r="H39" s="420">
        <f>H34+H37</f>
        <v>55050.109919999995</v>
      </c>
      <c r="I39" s="337"/>
      <c r="J39" s="338"/>
      <c r="L39" s="243"/>
    </row>
    <row r="40" spans="1:12" x14ac:dyDescent="0.2">
      <c r="A40" s="387"/>
      <c r="B40" s="395"/>
      <c r="C40" s="358"/>
      <c r="D40" s="337"/>
      <c r="E40" s="337"/>
      <c r="F40" s="337"/>
      <c r="G40" s="337"/>
      <c r="H40" s="337"/>
      <c r="I40" s="337"/>
      <c r="J40" s="338"/>
      <c r="L40" s="243"/>
    </row>
    <row r="41" spans="1:12" x14ac:dyDescent="0.2">
      <c r="A41" s="387"/>
      <c r="B41" s="357"/>
      <c r="C41" s="358"/>
      <c r="D41" s="351" t="s">
        <v>202</v>
      </c>
      <c r="E41" s="351"/>
      <c r="F41" s="351" t="s">
        <v>11</v>
      </c>
      <c r="G41" s="337"/>
      <c r="H41" s="351" t="s">
        <v>416</v>
      </c>
      <c r="I41" s="337"/>
      <c r="J41" s="338"/>
      <c r="L41" s="244"/>
    </row>
    <row r="42" spans="1:12" x14ac:dyDescent="0.2">
      <c r="A42" s="387"/>
      <c r="B42" s="395" t="s">
        <v>170</v>
      </c>
      <c r="C42" s="351" t="s">
        <v>510</v>
      </c>
      <c r="D42" s="359" t="s">
        <v>237</v>
      </c>
      <c r="E42" s="337"/>
      <c r="F42" s="411"/>
      <c r="G42" s="337"/>
      <c r="H42" s="412">
        <f>0.09*H39</f>
        <v>4954.5098927999998</v>
      </c>
      <c r="I42" s="337"/>
      <c r="J42" s="338"/>
    </row>
    <row r="43" spans="1:12" x14ac:dyDescent="0.2">
      <c r="A43" s="387"/>
      <c r="B43" s="395"/>
      <c r="C43" s="351"/>
      <c r="D43" s="366"/>
      <c r="E43" s="337"/>
      <c r="F43" s="337"/>
      <c r="G43" s="337"/>
      <c r="H43" s="431"/>
      <c r="I43" s="337"/>
      <c r="J43" s="338"/>
    </row>
    <row r="44" spans="1:12" x14ac:dyDescent="0.2">
      <c r="A44" s="387"/>
      <c r="B44" s="357"/>
      <c r="C44" s="358"/>
      <c r="D44" s="351" t="s">
        <v>202</v>
      </c>
      <c r="E44" s="351"/>
      <c r="F44" s="351" t="s">
        <v>11</v>
      </c>
      <c r="G44" s="337"/>
      <c r="H44" s="337"/>
      <c r="I44" s="337"/>
      <c r="J44" s="338"/>
    </row>
    <row r="45" spans="1:12" x14ac:dyDescent="0.2">
      <c r="A45" s="387"/>
      <c r="B45" s="395" t="s">
        <v>171</v>
      </c>
      <c r="C45" s="351" t="s">
        <v>323</v>
      </c>
      <c r="D45" s="359" t="s">
        <v>237</v>
      </c>
      <c r="E45" s="337"/>
      <c r="F45" s="416">
        <v>0</v>
      </c>
      <c r="G45" s="337"/>
      <c r="H45" s="337"/>
      <c r="I45" s="337"/>
      <c r="J45" s="338"/>
    </row>
    <row r="46" spans="1:12" x14ac:dyDescent="0.2">
      <c r="A46" s="387"/>
      <c r="B46" s="395"/>
      <c r="C46" s="351"/>
      <c r="D46" s="366"/>
      <c r="E46" s="337"/>
      <c r="F46" s="337"/>
      <c r="G46" s="337"/>
      <c r="H46" s="337"/>
      <c r="I46" s="337"/>
      <c r="J46" s="338"/>
    </row>
    <row r="47" spans="1:12" x14ac:dyDescent="0.2">
      <c r="A47" s="387"/>
      <c r="B47" s="395"/>
      <c r="C47" s="378" t="s">
        <v>351</v>
      </c>
      <c r="D47" s="359" t="s">
        <v>237</v>
      </c>
      <c r="E47" s="337"/>
      <c r="F47" s="417">
        <f>F42+F45+F39</f>
        <v>0</v>
      </c>
      <c r="G47" s="443"/>
      <c r="H47" s="417">
        <f>H42+H39</f>
        <v>60004.619812799996</v>
      </c>
      <c r="I47" s="337"/>
      <c r="J47" s="338"/>
    </row>
    <row r="48" spans="1:12" ht="13.5" thickBot="1" x14ac:dyDescent="0.25">
      <c r="A48" s="387"/>
      <c r="B48" s="340"/>
      <c r="C48" s="341"/>
      <c r="D48" s="341"/>
      <c r="E48" s="341"/>
      <c r="F48" s="341"/>
      <c r="G48" s="341"/>
      <c r="H48" s="341"/>
      <c r="I48" s="341"/>
      <c r="J48" s="342"/>
    </row>
    <row r="49" spans="1:10" ht="14.25" thickTop="1" thickBot="1" x14ac:dyDescent="0.25">
      <c r="A49" s="387"/>
      <c r="B49" s="341"/>
      <c r="C49" s="341"/>
      <c r="D49" s="341"/>
      <c r="E49" s="341"/>
      <c r="F49" s="341"/>
      <c r="G49" s="341"/>
      <c r="H49" s="341"/>
      <c r="I49" s="341"/>
      <c r="J49" s="341"/>
    </row>
    <row r="50" spans="1:10" ht="24" thickTop="1" x14ac:dyDescent="0.35">
      <c r="A50" s="387"/>
      <c r="B50" s="348" t="s">
        <v>449</v>
      </c>
      <c r="C50" s="349"/>
      <c r="D50" s="345"/>
      <c r="E50" s="345"/>
      <c r="F50" s="345"/>
      <c r="G50" s="345"/>
      <c r="H50" s="345"/>
      <c r="I50" s="345"/>
      <c r="J50" s="346"/>
    </row>
    <row r="51" spans="1:10" x14ac:dyDescent="0.2">
      <c r="A51" s="387"/>
      <c r="B51" s="336"/>
      <c r="C51" s="337"/>
      <c r="D51" s="337"/>
      <c r="E51" s="337"/>
      <c r="F51" s="337"/>
      <c r="G51" s="337"/>
      <c r="H51" s="337"/>
      <c r="I51" s="337"/>
      <c r="J51" s="338"/>
    </row>
    <row r="52" spans="1:10" x14ac:dyDescent="0.2">
      <c r="A52" s="387"/>
      <c r="B52" s="336"/>
      <c r="C52" s="378" t="s">
        <v>394</v>
      </c>
      <c r="D52" s="337"/>
      <c r="E52" s="337"/>
      <c r="F52" s="337"/>
      <c r="G52" s="337"/>
      <c r="H52" s="337"/>
      <c r="I52" s="337"/>
      <c r="J52" s="338"/>
    </row>
    <row r="53" spans="1:10" x14ac:dyDescent="0.2">
      <c r="A53" s="387"/>
      <c r="B53" s="336"/>
      <c r="C53" s="409"/>
      <c r="D53" s="337"/>
      <c r="E53" s="337"/>
      <c r="F53" s="337"/>
      <c r="G53" s="337"/>
      <c r="H53" s="337"/>
      <c r="I53" s="337"/>
      <c r="J53" s="338"/>
    </row>
    <row r="54" spans="1:10" x14ac:dyDescent="0.2">
      <c r="A54" s="387"/>
      <c r="B54" s="336"/>
      <c r="C54" s="337"/>
      <c r="D54" s="351" t="s">
        <v>12</v>
      </c>
      <c r="E54" s="337"/>
      <c r="F54" s="351" t="s">
        <v>11</v>
      </c>
      <c r="G54" s="337"/>
      <c r="H54" s="337"/>
      <c r="I54" s="337"/>
      <c r="J54" s="338"/>
    </row>
    <row r="55" spans="1:10" x14ac:dyDescent="0.2">
      <c r="A55" s="387"/>
      <c r="B55" s="336"/>
      <c r="C55" s="358" t="s">
        <v>391</v>
      </c>
      <c r="D55" s="359" t="s">
        <v>162</v>
      </c>
      <c r="E55" s="337"/>
      <c r="F55" s="437">
        <f>'Hybrid Power'!H29</f>
        <v>0</v>
      </c>
      <c r="G55" s="337"/>
      <c r="H55" s="337"/>
      <c r="I55" s="337"/>
      <c r="J55" s="338"/>
    </row>
    <row r="56" spans="1:10" x14ac:dyDescent="0.2">
      <c r="A56" s="387"/>
      <c r="B56" s="336"/>
      <c r="C56" s="337"/>
      <c r="D56" s="337"/>
      <c r="E56" s="337"/>
      <c r="F56" s="337"/>
      <c r="G56" s="337"/>
      <c r="H56" s="337"/>
      <c r="I56" s="337"/>
      <c r="J56" s="338"/>
    </row>
    <row r="57" spans="1:10" ht="5.25" customHeight="1" x14ac:dyDescent="0.2">
      <c r="A57" s="387"/>
      <c r="B57" s="336"/>
      <c r="C57" s="337"/>
      <c r="D57" s="337"/>
      <c r="E57" s="337"/>
      <c r="F57" s="337"/>
      <c r="G57" s="337"/>
      <c r="H57" s="337"/>
      <c r="I57" s="337"/>
      <c r="J57" s="338"/>
    </row>
    <row r="58" spans="1:10" ht="28.5" customHeight="1" x14ac:dyDescent="0.2">
      <c r="A58" s="387"/>
      <c r="B58" s="336"/>
      <c r="C58" s="507" t="s">
        <v>516</v>
      </c>
      <c r="D58" s="507"/>
      <c r="E58" s="507"/>
      <c r="F58" s="507"/>
      <c r="G58" s="507"/>
      <c r="H58" s="507"/>
      <c r="I58" s="507"/>
      <c r="J58" s="338"/>
    </row>
    <row r="59" spans="1:10" ht="6.75" customHeight="1" x14ac:dyDescent="0.2">
      <c r="A59" s="387"/>
      <c r="B59" s="336"/>
      <c r="C59" s="378"/>
      <c r="D59" s="337"/>
      <c r="E59" s="337"/>
      <c r="F59" s="337"/>
      <c r="G59" s="337"/>
      <c r="H59" s="337"/>
      <c r="I59" s="337"/>
      <c r="J59" s="338"/>
    </row>
    <row r="60" spans="1:10" x14ac:dyDescent="0.2">
      <c r="A60" s="387"/>
      <c r="B60" s="336"/>
      <c r="C60" s="337"/>
      <c r="D60" s="337"/>
      <c r="E60" s="337"/>
      <c r="F60" s="337"/>
      <c r="G60" s="337"/>
      <c r="H60" s="337"/>
      <c r="I60" s="337"/>
      <c r="J60" s="338"/>
    </row>
    <row r="61" spans="1:10" x14ac:dyDescent="0.2">
      <c r="A61" s="387"/>
      <c r="B61" s="350" t="s">
        <v>198</v>
      </c>
      <c r="C61" s="351" t="s">
        <v>342</v>
      </c>
      <c r="D61" s="351" t="s">
        <v>202</v>
      </c>
      <c r="E61" s="351"/>
      <c r="F61" s="351" t="s">
        <v>11</v>
      </c>
      <c r="G61" s="337"/>
      <c r="H61" s="351" t="s">
        <v>416</v>
      </c>
      <c r="I61" s="337"/>
      <c r="J61" s="338"/>
    </row>
    <row r="62" spans="1:10" x14ac:dyDescent="0.2">
      <c r="A62" s="387"/>
      <c r="B62" s="350"/>
      <c r="C62" s="358" t="s">
        <v>286</v>
      </c>
      <c r="D62" s="359" t="s">
        <v>237</v>
      </c>
      <c r="E62" s="351"/>
      <c r="F62" s="411"/>
      <c r="G62" s="337"/>
      <c r="H62" s="412">
        <f>IF('Hybrid Power'!H29&lt;=10,250000,3000000)</f>
        <v>250000</v>
      </c>
      <c r="I62" s="337"/>
      <c r="J62" s="338"/>
    </row>
    <row r="63" spans="1:10" x14ac:dyDescent="0.2">
      <c r="A63" s="387"/>
      <c r="B63" s="350"/>
      <c r="C63" s="358" t="s">
        <v>287</v>
      </c>
      <c r="D63" s="359" t="s">
        <v>237</v>
      </c>
      <c r="E63" s="351"/>
      <c r="F63" s="416"/>
      <c r="G63" s="337"/>
      <c r="H63" s="351"/>
      <c r="I63" s="337"/>
      <c r="J63" s="338"/>
    </row>
    <row r="64" spans="1:10" x14ac:dyDescent="0.2">
      <c r="A64" s="387"/>
      <c r="B64" s="350"/>
      <c r="C64" s="358"/>
      <c r="D64" s="366"/>
      <c r="E64" s="351"/>
      <c r="F64" s="366"/>
      <c r="G64" s="337"/>
      <c r="H64" s="358"/>
      <c r="I64" s="337"/>
      <c r="J64" s="338"/>
    </row>
    <row r="65" spans="1:10" x14ac:dyDescent="0.2">
      <c r="A65" s="387"/>
      <c r="B65" s="350"/>
      <c r="C65" s="378" t="s">
        <v>349</v>
      </c>
      <c r="D65" s="359" t="s">
        <v>237</v>
      </c>
      <c r="E65" s="337"/>
      <c r="F65" s="444">
        <f>SUM(F62:F63)</f>
        <v>0</v>
      </c>
      <c r="G65" s="337"/>
      <c r="H65" s="412">
        <f>SUM(H62:H63)</f>
        <v>250000</v>
      </c>
      <c r="I65" s="337"/>
      <c r="J65" s="338"/>
    </row>
    <row r="66" spans="1:10" x14ac:dyDescent="0.2">
      <c r="A66" s="387"/>
      <c r="B66" s="350"/>
      <c r="C66" s="358"/>
      <c r="D66" s="351"/>
      <c r="E66" s="351"/>
      <c r="F66" s="351"/>
      <c r="G66" s="351"/>
      <c r="H66" s="351"/>
      <c r="I66" s="337"/>
      <c r="J66" s="338"/>
    </row>
    <row r="67" spans="1:10" x14ac:dyDescent="0.2">
      <c r="A67" s="387"/>
      <c r="B67" s="395" t="s">
        <v>157</v>
      </c>
      <c r="C67" s="351" t="s">
        <v>343</v>
      </c>
      <c r="D67" s="351"/>
      <c r="E67" s="351"/>
      <c r="F67" s="351"/>
      <c r="G67" s="351"/>
      <c r="H67" s="351"/>
      <c r="I67" s="337"/>
      <c r="J67" s="338"/>
    </row>
    <row r="68" spans="1:10" x14ac:dyDescent="0.2">
      <c r="A68" s="387"/>
      <c r="B68" s="357"/>
      <c r="C68" s="358" t="s">
        <v>333</v>
      </c>
      <c r="D68" s="359" t="s">
        <v>334</v>
      </c>
      <c r="E68" s="337"/>
      <c r="F68" s="411"/>
      <c r="G68" s="337"/>
      <c r="H68" s="412">
        <f>IF('Hybrid Power'!H29&lt;=10,100000,1000000)</f>
        <v>100000</v>
      </c>
      <c r="I68" s="337"/>
      <c r="J68" s="338"/>
    </row>
    <row r="69" spans="1:10" x14ac:dyDescent="0.2">
      <c r="A69" s="387"/>
      <c r="B69" s="357"/>
      <c r="C69" s="358" t="s">
        <v>335</v>
      </c>
      <c r="D69" s="359" t="s">
        <v>336</v>
      </c>
      <c r="E69" s="337"/>
      <c r="F69" s="445"/>
      <c r="G69" s="337"/>
      <c r="H69" s="446">
        <v>0</v>
      </c>
      <c r="I69" s="337"/>
      <c r="J69" s="338"/>
    </row>
    <row r="70" spans="1:10" x14ac:dyDescent="0.2">
      <c r="A70" s="387"/>
      <c r="B70" s="357"/>
      <c r="C70" s="358"/>
      <c r="D70" s="358"/>
      <c r="E70" s="358"/>
      <c r="F70" s="358"/>
      <c r="G70" s="358"/>
      <c r="H70" s="358"/>
      <c r="I70" s="358"/>
      <c r="J70" s="338"/>
    </row>
    <row r="71" spans="1:10" x14ac:dyDescent="0.2">
      <c r="A71" s="387"/>
      <c r="B71" s="357"/>
      <c r="C71" s="378" t="s">
        <v>350</v>
      </c>
      <c r="D71" s="359" t="s">
        <v>237</v>
      </c>
      <c r="E71" s="337"/>
      <c r="F71" s="444">
        <f>F68*F69</f>
        <v>0</v>
      </c>
      <c r="G71" s="337"/>
      <c r="H71" s="412">
        <f>H68*H69</f>
        <v>0</v>
      </c>
      <c r="I71" s="337"/>
      <c r="J71" s="338"/>
    </row>
    <row r="72" spans="1:10" x14ac:dyDescent="0.2">
      <c r="A72" s="387"/>
      <c r="B72" s="350"/>
      <c r="C72" s="351"/>
      <c r="D72" s="337"/>
      <c r="E72" s="337"/>
      <c r="F72" s="337"/>
      <c r="G72" s="337"/>
      <c r="H72" s="337"/>
      <c r="I72" s="337"/>
      <c r="J72" s="338"/>
    </row>
    <row r="73" spans="1:10" x14ac:dyDescent="0.2">
      <c r="A73" s="387"/>
      <c r="B73" s="350"/>
      <c r="C73" s="351"/>
      <c r="D73" s="351" t="s">
        <v>202</v>
      </c>
      <c r="E73" s="351"/>
      <c r="F73" s="351" t="s">
        <v>11</v>
      </c>
      <c r="G73" s="337"/>
      <c r="H73" s="351" t="s">
        <v>416</v>
      </c>
      <c r="I73" s="337"/>
      <c r="J73" s="338"/>
    </row>
    <row r="74" spans="1:10" x14ac:dyDescent="0.2">
      <c r="A74" s="387"/>
      <c r="B74" s="350" t="s">
        <v>200</v>
      </c>
      <c r="C74" s="351" t="s">
        <v>340</v>
      </c>
      <c r="D74" s="359" t="s">
        <v>237</v>
      </c>
      <c r="E74" s="337"/>
      <c r="F74" s="411"/>
      <c r="G74" s="337"/>
      <c r="H74" s="412">
        <f>0.2*H65</f>
        <v>50000</v>
      </c>
      <c r="I74" s="337"/>
      <c r="J74" s="338"/>
    </row>
    <row r="75" spans="1:10" x14ac:dyDescent="0.2">
      <c r="A75" s="387"/>
      <c r="B75" s="350" t="s">
        <v>210</v>
      </c>
      <c r="C75" s="351" t="s">
        <v>165</v>
      </c>
      <c r="D75" s="359" t="s">
        <v>237</v>
      </c>
      <c r="E75" s="337"/>
      <c r="F75" s="411"/>
      <c r="G75" s="337"/>
      <c r="H75" s="412">
        <f>0.15*H65</f>
        <v>37500</v>
      </c>
      <c r="I75" s="337"/>
      <c r="J75" s="338"/>
    </row>
    <row r="76" spans="1:10" x14ac:dyDescent="0.2">
      <c r="A76" s="387"/>
      <c r="B76" s="395" t="s">
        <v>178</v>
      </c>
      <c r="C76" s="351" t="s">
        <v>338</v>
      </c>
      <c r="D76" s="359" t="s">
        <v>237</v>
      </c>
      <c r="E76" s="337"/>
      <c r="F76" s="411"/>
      <c r="G76" s="337"/>
      <c r="H76" s="412">
        <f>0.15*H65</f>
        <v>37500</v>
      </c>
      <c r="I76" s="337"/>
      <c r="J76" s="338"/>
    </row>
    <row r="77" spans="1:10" x14ac:dyDescent="0.2">
      <c r="A77" s="387"/>
      <c r="B77" s="395" t="s">
        <v>179</v>
      </c>
      <c r="C77" s="351" t="s">
        <v>339</v>
      </c>
      <c r="D77" s="359"/>
      <c r="E77" s="337"/>
      <c r="F77" s="411"/>
      <c r="G77" s="337"/>
      <c r="H77" s="412">
        <f>0.25*H65</f>
        <v>62500</v>
      </c>
      <c r="I77" s="337"/>
      <c r="J77" s="338"/>
    </row>
    <row r="78" spans="1:10" x14ac:dyDescent="0.2">
      <c r="A78" s="387"/>
      <c r="B78" s="395" t="s">
        <v>180</v>
      </c>
      <c r="C78" s="351" t="s">
        <v>337</v>
      </c>
      <c r="D78" s="359" t="s">
        <v>237</v>
      </c>
      <c r="E78" s="337"/>
      <c r="F78" s="411"/>
      <c r="G78" s="337"/>
      <c r="H78" s="412">
        <f>0.08*H65</f>
        <v>20000</v>
      </c>
      <c r="I78" s="337"/>
      <c r="J78" s="338"/>
    </row>
    <row r="79" spans="1:10" x14ac:dyDescent="0.2">
      <c r="A79" s="387"/>
      <c r="B79" s="395"/>
      <c r="C79" s="351"/>
      <c r="D79" s="366"/>
      <c r="E79" s="337"/>
      <c r="F79" s="418"/>
      <c r="G79" s="337"/>
      <c r="H79" s="418"/>
      <c r="I79" s="337"/>
      <c r="J79" s="338"/>
    </row>
    <row r="80" spans="1:10" x14ac:dyDescent="0.2">
      <c r="A80" s="387"/>
      <c r="B80" s="357"/>
      <c r="C80" s="378" t="s">
        <v>266</v>
      </c>
      <c r="D80" s="359" t="s">
        <v>237</v>
      </c>
      <c r="E80" s="337"/>
      <c r="F80" s="444">
        <f>SUM(F74:F78)+F71+F65</f>
        <v>0</v>
      </c>
      <c r="G80" s="337"/>
      <c r="H80" s="412">
        <f>SUM(H74:H78)+H71+H65</f>
        <v>457500</v>
      </c>
      <c r="I80" s="337"/>
      <c r="J80" s="338"/>
    </row>
    <row r="81" spans="1:10" x14ac:dyDescent="0.2">
      <c r="A81" s="387"/>
      <c r="B81" s="357"/>
      <c r="C81" s="358"/>
      <c r="D81" s="337"/>
      <c r="E81" s="337"/>
      <c r="F81" s="337"/>
      <c r="G81" s="337"/>
      <c r="H81" s="337"/>
      <c r="I81" s="337"/>
      <c r="J81" s="338"/>
    </row>
    <row r="82" spans="1:10" x14ac:dyDescent="0.2">
      <c r="A82" s="387"/>
      <c r="B82" s="357"/>
      <c r="C82" s="358"/>
      <c r="D82" s="351" t="s">
        <v>202</v>
      </c>
      <c r="E82" s="351"/>
      <c r="F82" s="351" t="s">
        <v>11</v>
      </c>
      <c r="G82" s="337"/>
      <c r="H82" s="351" t="s">
        <v>416</v>
      </c>
      <c r="I82" s="337"/>
      <c r="J82" s="338"/>
    </row>
    <row r="83" spans="1:10" x14ac:dyDescent="0.2">
      <c r="A83" s="387"/>
      <c r="B83" s="395" t="s">
        <v>170</v>
      </c>
      <c r="C83" s="351" t="s">
        <v>341</v>
      </c>
      <c r="D83" s="359" t="s">
        <v>237</v>
      </c>
      <c r="E83" s="337"/>
      <c r="F83" s="447"/>
      <c r="G83" s="337"/>
      <c r="H83" s="420">
        <f>0.1*H65</f>
        <v>25000</v>
      </c>
      <c r="I83" s="337"/>
      <c r="J83" s="338"/>
    </row>
    <row r="84" spans="1:10" x14ac:dyDescent="0.2">
      <c r="A84" s="387"/>
      <c r="B84" s="395"/>
      <c r="C84" s="351"/>
      <c r="D84" s="366"/>
      <c r="E84" s="337"/>
      <c r="F84" s="418"/>
      <c r="G84" s="337"/>
      <c r="H84" s="418"/>
      <c r="I84" s="337"/>
      <c r="J84" s="338"/>
    </row>
    <row r="85" spans="1:10" x14ac:dyDescent="0.2">
      <c r="A85" s="387"/>
      <c r="B85" s="395"/>
      <c r="C85" s="378" t="s">
        <v>267</v>
      </c>
      <c r="D85" s="359" t="s">
        <v>237</v>
      </c>
      <c r="E85" s="337"/>
      <c r="F85" s="444">
        <f>F80+F83</f>
        <v>0</v>
      </c>
      <c r="G85" s="337"/>
      <c r="H85" s="420">
        <f>H80+H83</f>
        <v>482500</v>
      </c>
      <c r="I85" s="337"/>
      <c r="J85" s="338"/>
    </row>
    <row r="86" spans="1:10" x14ac:dyDescent="0.2">
      <c r="A86" s="387"/>
      <c r="B86" s="395"/>
      <c r="C86" s="358"/>
      <c r="D86" s="337"/>
      <c r="E86" s="337"/>
      <c r="F86" s="337"/>
      <c r="G86" s="337"/>
      <c r="H86" s="337"/>
      <c r="I86" s="337"/>
      <c r="J86" s="338"/>
    </row>
    <row r="87" spans="1:10" x14ac:dyDescent="0.2">
      <c r="A87" s="387"/>
      <c r="B87" s="357"/>
      <c r="C87" s="358"/>
      <c r="D87" s="351" t="s">
        <v>202</v>
      </c>
      <c r="E87" s="351"/>
      <c r="F87" s="351" t="s">
        <v>11</v>
      </c>
      <c r="G87" s="337"/>
      <c r="H87" s="351" t="s">
        <v>416</v>
      </c>
      <c r="I87" s="337"/>
      <c r="J87" s="338"/>
    </row>
    <row r="88" spans="1:10" x14ac:dyDescent="0.2">
      <c r="A88" s="387"/>
      <c r="B88" s="395" t="s">
        <v>171</v>
      </c>
      <c r="C88" s="351" t="s">
        <v>510</v>
      </c>
      <c r="D88" s="359" t="s">
        <v>237</v>
      </c>
      <c r="E88" s="337"/>
      <c r="F88" s="447"/>
      <c r="G88" s="337"/>
      <c r="H88" s="420">
        <f>0.05*H65</f>
        <v>12500</v>
      </c>
      <c r="I88" s="337"/>
      <c r="J88" s="338"/>
    </row>
    <row r="89" spans="1:10" x14ac:dyDescent="0.2">
      <c r="A89" s="387"/>
      <c r="B89" s="395"/>
      <c r="C89" s="351"/>
      <c r="D89" s="366"/>
      <c r="E89" s="337"/>
      <c r="F89" s="337"/>
      <c r="G89" s="337"/>
      <c r="H89" s="358"/>
      <c r="I89" s="337"/>
      <c r="J89" s="338"/>
    </row>
    <row r="90" spans="1:10" x14ac:dyDescent="0.2">
      <c r="A90" s="387"/>
      <c r="B90" s="357"/>
      <c r="C90" s="358"/>
      <c r="D90" s="351" t="s">
        <v>202</v>
      </c>
      <c r="E90" s="351"/>
      <c r="F90" s="351" t="s">
        <v>11</v>
      </c>
      <c r="G90" s="337"/>
      <c r="H90" s="337"/>
      <c r="I90" s="337"/>
      <c r="J90" s="338"/>
    </row>
    <row r="91" spans="1:10" x14ac:dyDescent="0.2">
      <c r="A91" s="387"/>
      <c r="B91" s="395" t="s">
        <v>327</v>
      </c>
      <c r="C91" s="351" t="s">
        <v>329</v>
      </c>
      <c r="D91" s="359" t="s">
        <v>237</v>
      </c>
      <c r="E91" s="337"/>
      <c r="F91" s="416">
        <v>0</v>
      </c>
      <c r="G91" s="337"/>
      <c r="H91" s="337"/>
      <c r="I91" s="337"/>
      <c r="J91" s="338"/>
    </row>
    <row r="92" spans="1:10" x14ac:dyDescent="0.2">
      <c r="A92" s="387"/>
      <c r="B92" s="395"/>
      <c r="C92" s="351"/>
      <c r="D92" s="366"/>
      <c r="E92" s="337"/>
      <c r="F92" s="337"/>
      <c r="G92" s="337"/>
      <c r="H92" s="337"/>
      <c r="I92" s="337"/>
      <c r="J92" s="338"/>
    </row>
    <row r="93" spans="1:10" x14ac:dyDescent="0.2">
      <c r="A93" s="387"/>
      <c r="B93" s="395"/>
      <c r="C93" s="378" t="s">
        <v>378</v>
      </c>
      <c r="D93" s="359" t="s">
        <v>237</v>
      </c>
      <c r="E93" s="337"/>
      <c r="F93" s="444">
        <f>F88+F91+F85</f>
        <v>0</v>
      </c>
      <c r="G93" s="337"/>
      <c r="H93" s="417">
        <f>H88+H85</f>
        <v>495000</v>
      </c>
      <c r="I93" s="337"/>
      <c r="J93" s="338"/>
    </row>
    <row r="94" spans="1:10" ht="13.5" thickBot="1" x14ac:dyDescent="0.25">
      <c r="A94" s="387"/>
      <c r="B94" s="340"/>
      <c r="C94" s="341"/>
      <c r="D94" s="341"/>
      <c r="E94" s="341"/>
      <c r="F94" s="341"/>
      <c r="G94" s="341"/>
      <c r="H94" s="341"/>
      <c r="I94" s="341"/>
      <c r="J94" s="342"/>
    </row>
    <row r="95" spans="1:10" ht="14.25" thickTop="1" thickBot="1" x14ac:dyDescent="0.25">
      <c r="A95" s="387"/>
      <c r="B95" s="387"/>
      <c r="C95" s="387"/>
      <c r="D95" s="387"/>
      <c r="E95" s="387"/>
      <c r="F95" s="387"/>
      <c r="G95" s="387"/>
      <c r="H95" s="387"/>
      <c r="I95" s="387"/>
      <c r="J95" s="387"/>
    </row>
    <row r="96" spans="1:10" ht="13.5" thickTop="1" x14ac:dyDescent="0.2">
      <c r="A96" s="387"/>
      <c r="B96" s="422"/>
      <c r="C96" s="355"/>
      <c r="D96" s="355"/>
      <c r="E96" s="355"/>
      <c r="F96" s="355"/>
      <c r="G96" s="355"/>
      <c r="H96" s="355"/>
      <c r="I96" s="355"/>
      <c r="J96" s="356"/>
    </row>
    <row r="97" spans="1:10" x14ac:dyDescent="0.2">
      <c r="A97" s="387"/>
      <c r="B97" s="336"/>
      <c r="C97" s="337"/>
      <c r="D97" s="351" t="s">
        <v>202</v>
      </c>
      <c r="E97" s="351"/>
      <c r="F97" s="351" t="s">
        <v>11</v>
      </c>
      <c r="G97" s="337"/>
      <c r="H97" s="337"/>
      <c r="I97" s="337"/>
      <c r="J97" s="338"/>
    </row>
    <row r="98" spans="1:10" x14ac:dyDescent="0.2">
      <c r="A98" s="387"/>
      <c r="B98" s="336"/>
      <c r="C98" s="351" t="s">
        <v>268</v>
      </c>
      <c r="D98" s="359" t="s">
        <v>237</v>
      </c>
      <c r="E98" s="337"/>
      <c r="F98" s="432">
        <f>F93+F47</f>
        <v>0</v>
      </c>
      <c r="G98" s="337"/>
      <c r="H98" s="337"/>
      <c r="I98" s="337"/>
      <c r="J98" s="338"/>
    </row>
    <row r="99" spans="1:10" ht="13.5" thickBot="1" x14ac:dyDescent="0.25">
      <c r="A99" s="387"/>
      <c r="B99" s="340"/>
      <c r="C99" s="341"/>
      <c r="D99" s="341"/>
      <c r="E99" s="341"/>
      <c r="F99" s="341"/>
      <c r="G99" s="341"/>
      <c r="H99" s="341"/>
      <c r="I99" s="341"/>
      <c r="J99" s="342"/>
    </row>
    <row r="100" spans="1:10" ht="13.5" thickTop="1" x14ac:dyDescent="0.2">
      <c r="A100" s="387"/>
      <c r="B100" s="387"/>
      <c r="C100" s="387"/>
      <c r="D100" s="387"/>
      <c r="E100" s="387"/>
      <c r="F100" s="387"/>
      <c r="G100" s="387"/>
      <c r="H100" s="387"/>
      <c r="I100" s="387"/>
      <c r="J100" s="387"/>
    </row>
    <row r="101" spans="1:10" x14ac:dyDescent="0.2">
      <c r="G101" s="23"/>
      <c r="H101" s="23"/>
    </row>
    <row r="103" spans="1:10" x14ac:dyDescent="0.2">
      <c r="G103" s="23"/>
    </row>
    <row r="108" spans="1:10" x14ac:dyDescent="0.2">
      <c r="C108" s="194"/>
      <c r="D108" s="201"/>
    </row>
    <row r="109" spans="1:10" x14ac:dyDescent="0.2">
      <c r="C109" s="194"/>
      <c r="D109" s="201"/>
    </row>
  </sheetData>
  <sheetProtection algorithmName="SHA-512" hashValue="LmYWm73iYxxwWZ22vnkWF3wVw+lJBSazv8YYDUjwv9fO06V65+GaRmRDD/u0bZVNL9OIVPPC7BB8uIAy0AeloQ==" saltValue="i1yxVnf4HWXD2J5cDq83gA==" spinCount="100000" sheet="1" objects="1" scenarios="1"/>
  <mergeCells count="5">
    <mergeCell ref="B8:J8"/>
    <mergeCell ref="C58:I58"/>
    <mergeCell ref="D4:H4"/>
    <mergeCell ref="D5:H5"/>
    <mergeCell ref="D6:H6"/>
  </mergeCells>
  <pageMargins left="0.7" right="0.7" top="0.75" bottom="0.75" header="0.3" footer="0.3"/>
  <pageSetup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sht20OM">
    <tabColor theme="6"/>
    <pageSetUpPr fitToPage="1"/>
  </sheetPr>
  <dimension ref="A1:N99"/>
  <sheetViews>
    <sheetView showGridLines="0" topLeftCell="A67" zoomScaleNormal="100" workbookViewId="0">
      <selection activeCell="P99" sqref="P99"/>
    </sheetView>
  </sheetViews>
  <sheetFormatPr defaultRowHeight="12.75" x14ac:dyDescent="0.2"/>
  <cols>
    <col min="1" max="1" width="6.28515625" customWidth="1"/>
    <col min="2" max="2" width="5.140625" customWidth="1"/>
    <col min="3" max="3" width="27.7109375" customWidth="1"/>
    <col min="4" max="4" width="13.85546875" customWidth="1"/>
    <col min="5" max="5" width="3.7109375" customWidth="1"/>
    <col min="6" max="6" width="14.28515625" customWidth="1"/>
    <col min="7" max="7" width="7" customWidth="1"/>
    <col min="8" max="8" width="14.5703125" customWidth="1"/>
    <col min="9" max="9" width="7" customWidth="1"/>
    <col min="10" max="10" width="15.85546875" customWidth="1"/>
    <col min="11" max="11" width="2.85546875" customWidth="1"/>
    <col min="12" max="12" width="2.7109375" customWidth="1"/>
  </cols>
  <sheetData>
    <row r="1" spans="1:12" ht="13.5" thickBot="1" x14ac:dyDescent="0.25">
      <c r="A1" s="387"/>
      <c r="B1" s="387"/>
      <c r="C1" s="387"/>
      <c r="D1" s="387"/>
      <c r="E1" s="387"/>
      <c r="F1" s="387"/>
      <c r="G1" s="387"/>
      <c r="H1" s="387"/>
      <c r="I1" s="387"/>
      <c r="J1" s="387"/>
      <c r="K1" s="387"/>
      <c r="L1" s="387"/>
    </row>
    <row r="2" spans="1:12" ht="19.5" customHeight="1" thickTop="1" x14ac:dyDescent="0.35">
      <c r="A2" s="387"/>
      <c r="B2" s="348" t="s">
        <v>409</v>
      </c>
      <c r="C2" s="349"/>
      <c r="D2" s="349"/>
      <c r="E2" s="349"/>
      <c r="F2" s="349"/>
      <c r="G2" s="349"/>
      <c r="H2" s="349"/>
      <c r="I2" s="349"/>
      <c r="J2" s="345"/>
      <c r="K2" s="345"/>
      <c r="L2" s="346"/>
    </row>
    <row r="3" spans="1:12" x14ac:dyDescent="0.2">
      <c r="A3" s="387"/>
      <c r="B3" s="336"/>
      <c r="C3" s="337"/>
      <c r="D3" s="337"/>
      <c r="E3" s="337"/>
      <c r="F3" s="337"/>
      <c r="G3" s="337"/>
      <c r="H3" s="337"/>
      <c r="I3" s="337"/>
      <c r="J3" s="337"/>
      <c r="K3" s="337"/>
      <c r="L3" s="338"/>
    </row>
    <row r="4" spans="1:12" x14ac:dyDescent="0.2">
      <c r="A4" s="387"/>
      <c r="B4" s="350"/>
      <c r="C4" s="351" t="s">
        <v>184</v>
      </c>
      <c r="D4" s="509">
        <f>'Desalination Info'!E4</f>
        <v>0</v>
      </c>
      <c r="E4" s="510"/>
      <c r="F4" s="510"/>
      <c r="G4" s="510"/>
      <c r="H4" s="510"/>
      <c r="I4" s="510"/>
      <c r="J4" s="511"/>
      <c r="K4" s="337"/>
      <c r="L4" s="338"/>
    </row>
    <row r="5" spans="1:12" x14ac:dyDescent="0.2">
      <c r="A5" s="387"/>
      <c r="B5" s="350"/>
      <c r="C5" s="351" t="s">
        <v>185</v>
      </c>
      <c r="D5" s="509">
        <f>'Desalination Info'!E5</f>
        <v>0</v>
      </c>
      <c r="E5" s="510"/>
      <c r="F5" s="510"/>
      <c r="G5" s="510"/>
      <c r="H5" s="510"/>
      <c r="I5" s="510"/>
      <c r="J5" s="511"/>
      <c r="K5" s="337"/>
      <c r="L5" s="338"/>
    </row>
    <row r="6" spans="1:12" x14ac:dyDescent="0.2">
      <c r="A6" s="387"/>
      <c r="B6" s="350"/>
      <c r="C6" s="351" t="s">
        <v>186</v>
      </c>
      <c r="D6" s="509">
        <f>'Desalination Info'!E6</f>
        <v>0</v>
      </c>
      <c r="E6" s="510"/>
      <c r="F6" s="510"/>
      <c r="G6" s="510"/>
      <c r="H6" s="510"/>
      <c r="I6" s="510"/>
      <c r="J6" s="511"/>
      <c r="K6" s="337"/>
      <c r="L6" s="338"/>
    </row>
    <row r="7" spans="1:12" ht="13.5" thickBot="1" x14ac:dyDescent="0.25">
      <c r="A7" s="387"/>
      <c r="B7" s="340"/>
      <c r="C7" s="341"/>
      <c r="D7" s="341"/>
      <c r="E7" s="341"/>
      <c r="F7" s="341"/>
      <c r="G7" s="341"/>
      <c r="H7" s="341"/>
      <c r="I7" s="341"/>
      <c r="J7" s="341"/>
      <c r="K7" s="341"/>
      <c r="L7" s="342"/>
    </row>
    <row r="8" spans="1:12" ht="14.25" thickTop="1" thickBot="1" x14ac:dyDescent="0.25">
      <c r="A8" s="387"/>
      <c r="B8" s="522"/>
      <c r="C8" s="522"/>
      <c r="D8" s="522"/>
      <c r="E8" s="522"/>
      <c r="F8" s="522"/>
      <c r="G8" s="522"/>
      <c r="H8" s="522"/>
      <c r="I8" s="522"/>
      <c r="J8" s="522"/>
      <c r="K8" s="522"/>
      <c r="L8" s="522"/>
    </row>
    <row r="9" spans="1:12" ht="19.5" customHeight="1" thickTop="1" x14ac:dyDescent="0.35">
      <c r="A9" s="387"/>
      <c r="B9" s="348" t="s">
        <v>452</v>
      </c>
      <c r="C9" s="349"/>
      <c r="D9" s="349"/>
      <c r="E9" s="349"/>
      <c r="F9" s="345"/>
      <c r="G9" s="345"/>
      <c r="H9" s="345"/>
      <c r="I9" s="345"/>
      <c r="J9" s="345"/>
      <c r="K9" s="345"/>
      <c r="L9" s="346"/>
    </row>
    <row r="10" spans="1:12" x14ac:dyDescent="0.2">
      <c r="A10" s="387"/>
      <c r="B10" s="336"/>
      <c r="C10" s="351"/>
      <c r="D10" s="351"/>
      <c r="E10" s="351"/>
      <c r="F10" s="366"/>
      <c r="G10" s="337"/>
      <c r="H10" s="429"/>
      <c r="I10" s="337"/>
      <c r="J10" s="429"/>
      <c r="K10" s="337"/>
      <c r="L10" s="338"/>
    </row>
    <row r="11" spans="1:12" x14ac:dyDescent="0.2">
      <c r="A11" s="387"/>
      <c r="B11" s="336"/>
      <c r="C11" s="378" t="s">
        <v>395</v>
      </c>
      <c r="D11" s="378"/>
      <c r="E11" s="337"/>
      <c r="F11" s="337"/>
      <c r="G11" s="337"/>
      <c r="H11" s="337"/>
      <c r="I11" s="337"/>
      <c r="J11" s="429"/>
      <c r="K11" s="337"/>
      <c r="L11" s="338"/>
    </row>
    <row r="12" spans="1:12" x14ac:dyDescent="0.2">
      <c r="A12" s="387"/>
      <c r="B12" s="336"/>
      <c r="C12" s="337"/>
      <c r="D12" s="337"/>
      <c r="E12" s="337"/>
      <c r="F12" s="337"/>
      <c r="G12" s="337"/>
      <c r="H12" s="337"/>
      <c r="I12" s="337"/>
      <c r="J12" s="429"/>
      <c r="K12" s="337"/>
      <c r="L12" s="338"/>
    </row>
    <row r="13" spans="1:12" x14ac:dyDescent="0.2">
      <c r="A13" s="387"/>
      <c r="B13" s="336"/>
      <c r="C13" s="337"/>
      <c r="D13" s="337"/>
      <c r="E13" s="337"/>
      <c r="F13" s="351" t="s">
        <v>12</v>
      </c>
      <c r="G13" s="337"/>
      <c r="H13" s="351" t="s">
        <v>11</v>
      </c>
      <c r="I13" s="337"/>
      <c r="J13" s="429"/>
      <c r="K13" s="337"/>
      <c r="L13" s="338"/>
    </row>
    <row r="14" spans="1:12" x14ac:dyDescent="0.2">
      <c r="A14" s="387"/>
      <c r="B14" s="336"/>
      <c r="C14" s="358" t="s">
        <v>390</v>
      </c>
      <c r="D14" s="358"/>
      <c r="E14" s="403"/>
      <c r="F14" s="359" t="s">
        <v>162</v>
      </c>
      <c r="G14" s="337"/>
      <c r="H14" s="437">
        <f>'Hybrid Power'!H32</f>
        <v>0</v>
      </c>
      <c r="I14" s="429"/>
      <c r="J14" s="429"/>
      <c r="K14" s="337"/>
      <c r="L14" s="338"/>
    </row>
    <row r="15" spans="1:12" x14ac:dyDescent="0.2">
      <c r="A15" s="387"/>
      <c r="B15" s="336"/>
      <c r="C15" s="358" t="s">
        <v>391</v>
      </c>
      <c r="D15" s="358"/>
      <c r="E15" s="404"/>
      <c r="F15" s="359" t="s">
        <v>162</v>
      </c>
      <c r="G15" s="337"/>
      <c r="H15" s="437">
        <f>'Hybrid Power'!H33</f>
        <v>0</v>
      </c>
      <c r="I15" s="429"/>
      <c r="J15" s="429"/>
      <c r="K15" s="337"/>
      <c r="L15" s="338"/>
    </row>
    <row r="16" spans="1:12" x14ac:dyDescent="0.2">
      <c r="A16" s="387"/>
      <c r="B16" s="336"/>
      <c r="C16" s="351"/>
      <c r="D16" s="351"/>
      <c r="E16" s="351"/>
      <c r="F16" s="366"/>
      <c r="G16" s="351"/>
      <c r="H16" s="410"/>
      <c r="I16" s="337"/>
      <c r="J16" s="429"/>
      <c r="K16" s="337"/>
      <c r="L16" s="338"/>
    </row>
    <row r="17" spans="1:12" x14ac:dyDescent="0.2">
      <c r="A17" s="387"/>
      <c r="B17" s="336"/>
      <c r="C17" s="351"/>
      <c r="D17" s="351"/>
      <c r="E17" s="351"/>
      <c r="F17" s="366"/>
      <c r="G17" s="337"/>
      <c r="H17" s="429"/>
      <c r="I17" s="337"/>
      <c r="J17" s="429"/>
      <c r="K17" s="337"/>
      <c r="L17" s="338"/>
    </row>
    <row r="18" spans="1:12" ht="16.5" customHeight="1" x14ac:dyDescent="0.2">
      <c r="A18" s="387"/>
      <c r="B18" s="448" t="s">
        <v>276</v>
      </c>
      <c r="C18" s="449"/>
      <c r="D18" s="449"/>
      <c r="E18" s="449"/>
      <c r="F18" s="450"/>
      <c r="G18" s="450"/>
      <c r="H18" s="451"/>
      <c r="I18" s="452"/>
      <c r="J18" s="453"/>
      <c r="K18" s="452"/>
      <c r="L18" s="454"/>
    </row>
    <row r="19" spans="1:12" x14ac:dyDescent="0.2">
      <c r="A19" s="387"/>
      <c r="B19" s="336"/>
      <c r="C19" s="337"/>
      <c r="D19" s="337"/>
      <c r="E19" s="337"/>
      <c r="F19" s="337"/>
      <c r="G19" s="337"/>
      <c r="H19" s="337"/>
      <c r="I19" s="337"/>
      <c r="J19" s="337"/>
      <c r="K19" s="337"/>
      <c r="L19" s="338"/>
    </row>
    <row r="20" spans="1:12" ht="25.5" customHeight="1" x14ac:dyDescent="0.2">
      <c r="A20" s="387"/>
      <c r="B20" s="336"/>
      <c r="C20" s="507" t="s">
        <v>517</v>
      </c>
      <c r="D20" s="507"/>
      <c r="E20" s="507"/>
      <c r="F20" s="507"/>
      <c r="G20" s="507"/>
      <c r="H20" s="507"/>
      <c r="I20" s="507"/>
      <c r="J20" s="507"/>
      <c r="K20" s="507"/>
      <c r="L20" s="338"/>
    </row>
    <row r="21" spans="1:12" x14ac:dyDescent="0.2">
      <c r="A21" s="387"/>
      <c r="B21" s="336"/>
      <c r="C21" s="337"/>
      <c r="D21" s="337"/>
      <c r="E21" s="337"/>
      <c r="F21" s="337"/>
      <c r="G21" s="337"/>
      <c r="H21" s="337"/>
      <c r="I21" s="337"/>
      <c r="J21" s="337"/>
      <c r="K21" s="337"/>
      <c r="L21" s="338"/>
    </row>
    <row r="22" spans="1:12" x14ac:dyDescent="0.2">
      <c r="A22" s="387"/>
      <c r="B22" s="336"/>
      <c r="C22" s="351"/>
      <c r="D22" s="351"/>
      <c r="E22" s="351"/>
      <c r="F22" s="351" t="s">
        <v>202</v>
      </c>
      <c r="G22" s="351"/>
      <c r="H22" s="351" t="s">
        <v>11</v>
      </c>
      <c r="I22" s="337"/>
      <c r="J22" s="351" t="s">
        <v>416</v>
      </c>
      <c r="K22" s="424"/>
      <c r="L22" s="338"/>
    </row>
    <row r="23" spans="1:12" x14ac:dyDescent="0.2">
      <c r="A23" s="387"/>
      <c r="B23" s="336"/>
      <c r="C23" s="351" t="s">
        <v>328</v>
      </c>
      <c r="D23" s="351"/>
      <c r="E23" s="351"/>
      <c r="F23" s="359" t="s">
        <v>212</v>
      </c>
      <c r="G23" s="351"/>
      <c r="H23" s="425"/>
      <c r="I23" s="337"/>
      <c r="J23" s="365">
        <v>45</v>
      </c>
      <c r="K23" s="424"/>
      <c r="L23" s="338"/>
    </row>
    <row r="24" spans="1:12" x14ac:dyDescent="0.2">
      <c r="A24" s="387"/>
      <c r="B24" s="336"/>
      <c r="C24" s="351"/>
      <c r="D24" s="351"/>
      <c r="E24" s="351"/>
      <c r="F24" s="366"/>
      <c r="G24" s="351"/>
      <c r="H24" s="410"/>
      <c r="I24" s="337"/>
      <c r="J24" s="424"/>
      <c r="K24" s="424"/>
      <c r="L24" s="338"/>
    </row>
    <row r="25" spans="1:12" x14ac:dyDescent="0.2">
      <c r="A25" s="387"/>
      <c r="B25" s="336"/>
      <c r="C25" s="351" t="s">
        <v>154</v>
      </c>
      <c r="D25" s="351"/>
      <c r="E25" s="351"/>
      <c r="F25" s="351" t="s">
        <v>202</v>
      </c>
      <c r="G25" s="351"/>
      <c r="H25" s="351" t="s">
        <v>11</v>
      </c>
      <c r="I25" s="424"/>
      <c r="J25" s="424"/>
      <c r="K25" s="424"/>
      <c r="L25" s="338"/>
    </row>
    <row r="26" spans="1:12" x14ac:dyDescent="0.2">
      <c r="A26" s="387"/>
      <c r="B26" s="336"/>
      <c r="C26" s="358" t="s">
        <v>453</v>
      </c>
      <c r="D26" s="358"/>
      <c r="E26" s="351"/>
      <c r="F26" s="359" t="s">
        <v>161</v>
      </c>
      <c r="G26" s="337"/>
      <c r="H26" s="374">
        <f>'Hybrid Power'!H14</f>
        <v>0</v>
      </c>
      <c r="I26" s="424"/>
      <c r="J26" s="424"/>
      <c r="K26" s="424"/>
      <c r="L26" s="338"/>
    </row>
    <row r="27" spans="1:12" x14ac:dyDescent="0.2">
      <c r="A27" s="387"/>
      <c r="B27" s="336"/>
      <c r="C27" s="358" t="s">
        <v>454</v>
      </c>
      <c r="D27" s="358"/>
      <c r="E27" s="351"/>
      <c r="F27" s="359" t="s">
        <v>176</v>
      </c>
      <c r="G27" s="351"/>
      <c r="H27" s="426" t="e">
        <f>H26*3411/(H23/100)/1000000</f>
        <v>#DIV/0!</v>
      </c>
      <c r="I27" s="337"/>
      <c r="J27" s="424"/>
      <c r="K27" s="424"/>
      <c r="L27" s="338"/>
    </row>
    <row r="28" spans="1:12" x14ac:dyDescent="0.2">
      <c r="A28" s="387"/>
      <c r="B28" s="336"/>
      <c r="C28" s="358" t="s">
        <v>455</v>
      </c>
      <c r="D28" s="358"/>
      <c r="E28" s="351"/>
      <c r="F28" s="359" t="s">
        <v>176</v>
      </c>
      <c r="G28" s="351"/>
      <c r="H28" s="375" t="e">
        <f>H27*365</f>
        <v>#DIV/0!</v>
      </c>
      <c r="I28" s="337"/>
      <c r="J28" s="424"/>
      <c r="K28" s="424"/>
      <c r="L28" s="338"/>
    </row>
    <row r="29" spans="1:12" x14ac:dyDescent="0.2">
      <c r="A29" s="387"/>
      <c r="B29" s="336"/>
      <c r="C29" s="358" t="s">
        <v>456</v>
      </c>
      <c r="D29" s="358"/>
      <c r="E29" s="351"/>
      <c r="F29" s="359" t="str">
        <f>IF('Scenarios '!$E$26="Natural Gas","ft3", "Metric Ton")</f>
        <v>Metric Ton</v>
      </c>
      <c r="G29" s="351"/>
      <c r="H29" s="426" t="e">
        <f>IF('Scenarios '!E26="Natural Gas",H27*1000000/1030,H27/50)</f>
        <v>#DIV/0!</v>
      </c>
      <c r="I29" s="337"/>
      <c r="J29" s="424"/>
      <c r="K29" s="424"/>
      <c r="L29" s="338"/>
    </row>
    <row r="30" spans="1:12" x14ac:dyDescent="0.2">
      <c r="A30" s="387"/>
      <c r="B30" s="336"/>
      <c r="C30" s="358" t="s">
        <v>457</v>
      </c>
      <c r="D30" s="358"/>
      <c r="E30" s="351"/>
      <c r="F30" s="359" t="str">
        <f>IF('Scenarios '!$E$26="Natural Gas","ft3", "Metric Ton")</f>
        <v>Metric Ton</v>
      </c>
      <c r="G30" s="351"/>
      <c r="H30" s="375" t="e">
        <f>H29*365</f>
        <v>#DIV/0!</v>
      </c>
      <c r="I30" s="337"/>
      <c r="J30" s="424"/>
      <c r="K30" s="337"/>
      <c r="L30" s="338"/>
    </row>
    <row r="31" spans="1:12" x14ac:dyDescent="0.2">
      <c r="A31" s="387"/>
      <c r="B31" s="336"/>
      <c r="C31" s="351"/>
      <c r="D31" s="351"/>
      <c r="E31" s="351"/>
      <c r="F31" s="403"/>
      <c r="G31" s="403"/>
      <c r="H31" s="366"/>
      <c r="I31" s="337"/>
      <c r="J31" s="358"/>
      <c r="K31" s="337"/>
      <c r="L31" s="338"/>
    </row>
    <row r="32" spans="1:12" x14ac:dyDescent="0.2">
      <c r="A32" s="387"/>
      <c r="B32" s="336"/>
      <c r="C32" s="351"/>
      <c r="D32" s="351"/>
      <c r="E32" s="351"/>
      <c r="F32" s="403"/>
      <c r="G32" s="403"/>
      <c r="H32" s="366"/>
      <c r="I32" s="337"/>
      <c r="J32" s="358"/>
      <c r="K32" s="337"/>
      <c r="L32" s="338"/>
    </row>
    <row r="33" spans="1:14" x14ac:dyDescent="0.2">
      <c r="A33" s="387"/>
      <c r="B33" s="336"/>
      <c r="C33" s="507" t="s">
        <v>432</v>
      </c>
      <c r="D33" s="507"/>
      <c r="E33" s="507"/>
      <c r="F33" s="507"/>
      <c r="G33" s="507"/>
      <c r="H33" s="507"/>
      <c r="I33" s="427"/>
      <c r="J33" s="358"/>
      <c r="K33" s="337"/>
      <c r="L33" s="338"/>
    </row>
    <row r="34" spans="1:14" x14ac:dyDescent="0.2">
      <c r="A34" s="387"/>
      <c r="B34" s="336"/>
      <c r="C34" s="351"/>
      <c r="D34" s="351"/>
      <c r="E34" s="351"/>
      <c r="F34" s="403"/>
      <c r="G34" s="403"/>
      <c r="H34" s="366"/>
      <c r="I34" s="337"/>
      <c r="J34" s="358"/>
      <c r="K34" s="337"/>
      <c r="L34" s="338"/>
    </row>
    <row r="35" spans="1:14" x14ac:dyDescent="0.2">
      <c r="A35" s="387"/>
      <c r="B35" s="336"/>
      <c r="C35" s="351"/>
      <c r="D35" s="351"/>
      <c r="E35" s="351"/>
      <c r="F35" s="403"/>
      <c r="G35" s="403"/>
      <c r="H35" s="366"/>
      <c r="I35" s="337"/>
      <c r="J35" s="358"/>
      <c r="K35" s="337"/>
      <c r="L35" s="338"/>
    </row>
    <row r="36" spans="1:14" x14ac:dyDescent="0.2">
      <c r="A36" s="387"/>
      <c r="B36" s="350" t="s">
        <v>198</v>
      </c>
      <c r="C36" s="351" t="s">
        <v>270</v>
      </c>
      <c r="D36" s="351"/>
      <c r="E36" s="351"/>
      <c r="F36" s="351" t="s">
        <v>202</v>
      </c>
      <c r="G36" s="351"/>
      <c r="H36" s="351" t="s">
        <v>11</v>
      </c>
      <c r="I36" s="337"/>
      <c r="J36" s="351"/>
      <c r="K36" s="337"/>
      <c r="L36" s="338"/>
      <c r="N36" s="243"/>
    </row>
    <row r="37" spans="1:14" x14ac:dyDescent="0.2">
      <c r="A37" s="387"/>
      <c r="B37" s="357"/>
      <c r="C37" s="358" t="s">
        <v>272</v>
      </c>
      <c r="D37" s="358"/>
      <c r="E37" s="358"/>
      <c r="F37" s="359" t="s">
        <v>172</v>
      </c>
      <c r="G37" s="337"/>
      <c r="H37" s="412" t="e">
        <f>'Labor - Hybrid Engines'!E19</f>
        <v>#DIV/0!</v>
      </c>
      <c r="I37" s="337"/>
      <c r="J37" s="358"/>
      <c r="K37" s="337"/>
      <c r="L37" s="338"/>
      <c r="N37" s="243"/>
    </row>
    <row r="38" spans="1:14" x14ac:dyDescent="0.2">
      <c r="A38" s="387"/>
      <c r="B38" s="357"/>
      <c r="C38" s="358"/>
      <c r="D38" s="358"/>
      <c r="E38" s="358"/>
      <c r="F38" s="366"/>
      <c r="G38" s="337"/>
      <c r="H38" s="358"/>
      <c r="I38" s="337"/>
      <c r="J38" s="358"/>
      <c r="K38" s="337"/>
      <c r="L38" s="338"/>
      <c r="N38" s="243"/>
    </row>
    <row r="39" spans="1:14" x14ac:dyDescent="0.2">
      <c r="A39" s="387"/>
      <c r="B39" s="350" t="s">
        <v>199</v>
      </c>
      <c r="C39" s="351" t="s">
        <v>271</v>
      </c>
      <c r="D39" s="351"/>
      <c r="E39" s="351"/>
      <c r="F39" s="351" t="s">
        <v>202</v>
      </c>
      <c r="G39" s="351"/>
      <c r="H39" s="351" t="s">
        <v>11</v>
      </c>
      <c r="I39" s="337"/>
      <c r="J39" s="351" t="s">
        <v>416</v>
      </c>
      <c r="K39" s="337"/>
      <c r="L39" s="338"/>
      <c r="N39" s="243"/>
    </row>
    <row r="40" spans="1:14" x14ac:dyDescent="0.2">
      <c r="A40" s="387"/>
      <c r="B40" s="357"/>
      <c r="C40" s="358" t="s">
        <v>511</v>
      </c>
      <c r="D40" s="358"/>
      <c r="E40" s="358"/>
      <c r="F40" s="359" t="s">
        <v>173</v>
      </c>
      <c r="G40" s="337"/>
      <c r="H40" s="416"/>
      <c r="I40" s="337"/>
      <c r="J40" s="365">
        <v>0.01</v>
      </c>
      <c r="K40" s="337"/>
      <c r="L40" s="338"/>
      <c r="N40" s="243"/>
    </row>
    <row r="41" spans="1:14" x14ac:dyDescent="0.2">
      <c r="A41" s="387"/>
      <c r="B41" s="357"/>
      <c r="C41" s="358" t="s">
        <v>381</v>
      </c>
      <c r="D41" s="358"/>
      <c r="E41" s="358"/>
      <c r="F41" s="359" t="s">
        <v>149</v>
      </c>
      <c r="G41" s="337"/>
      <c r="H41" s="455">
        <f>'LCC Assumptions'!F40</f>
        <v>0</v>
      </c>
      <c r="I41" s="337"/>
      <c r="J41" s="437">
        <v>8</v>
      </c>
      <c r="K41" s="351"/>
      <c r="L41" s="338"/>
      <c r="N41" s="243"/>
    </row>
    <row r="42" spans="1:14" x14ac:dyDescent="0.2">
      <c r="A42" s="387"/>
      <c r="B42" s="357"/>
      <c r="C42" s="358"/>
      <c r="D42" s="358"/>
      <c r="E42" s="358"/>
      <c r="F42" s="366"/>
      <c r="G42" s="337"/>
      <c r="H42" s="337"/>
      <c r="I42" s="337"/>
      <c r="J42" s="358"/>
      <c r="K42" s="351"/>
      <c r="L42" s="338"/>
      <c r="N42" s="243"/>
    </row>
    <row r="43" spans="1:14" ht="16.5" customHeight="1" x14ac:dyDescent="0.2">
      <c r="A43" s="387"/>
      <c r="B43" s="448" t="s">
        <v>277</v>
      </c>
      <c r="C43" s="449"/>
      <c r="D43" s="449"/>
      <c r="E43" s="449"/>
      <c r="F43" s="450"/>
      <c r="G43" s="450"/>
      <c r="H43" s="451"/>
      <c r="I43" s="452"/>
      <c r="J43" s="453"/>
      <c r="K43" s="452"/>
      <c r="L43" s="454"/>
      <c r="N43" s="243"/>
    </row>
    <row r="44" spans="1:14" ht="13.5" customHeight="1" x14ac:dyDescent="0.2">
      <c r="A44" s="387"/>
      <c r="B44" s="357"/>
      <c r="C44" s="358"/>
      <c r="D44" s="358"/>
      <c r="E44" s="358"/>
      <c r="F44" s="366"/>
      <c r="G44" s="337"/>
      <c r="H44" s="337"/>
      <c r="I44" s="337"/>
      <c r="J44" s="358"/>
      <c r="K44" s="351"/>
      <c r="L44" s="338"/>
      <c r="N44" s="243"/>
    </row>
    <row r="45" spans="1:14" ht="28.5" customHeight="1" x14ac:dyDescent="0.2">
      <c r="A45" s="387"/>
      <c r="B45" s="357"/>
      <c r="C45" s="507" t="s">
        <v>518</v>
      </c>
      <c r="D45" s="507"/>
      <c r="E45" s="507"/>
      <c r="F45" s="507"/>
      <c r="G45" s="507"/>
      <c r="H45" s="507"/>
      <c r="I45" s="507"/>
      <c r="J45" s="507"/>
      <c r="K45" s="507"/>
      <c r="L45" s="338"/>
      <c r="N45" s="243"/>
    </row>
    <row r="46" spans="1:14" ht="13.5" customHeight="1" x14ac:dyDescent="0.2">
      <c r="A46" s="387"/>
      <c r="B46" s="357"/>
      <c r="C46" s="358"/>
      <c r="D46" s="358"/>
      <c r="E46" s="358"/>
      <c r="F46" s="366"/>
      <c r="G46" s="337"/>
      <c r="H46" s="337"/>
      <c r="I46" s="337"/>
      <c r="J46" s="358"/>
      <c r="K46" s="351"/>
      <c r="L46" s="338"/>
      <c r="N46" s="243"/>
    </row>
    <row r="47" spans="1:14" x14ac:dyDescent="0.2">
      <c r="A47" s="387"/>
      <c r="B47" s="336"/>
      <c r="C47" s="337"/>
      <c r="D47" s="337"/>
      <c r="E47" s="337"/>
      <c r="F47" s="351" t="s">
        <v>12</v>
      </c>
      <c r="G47" s="351"/>
      <c r="H47" s="351" t="s">
        <v>11</v>
      </c>
      <c r="I47" s="337"/>
      <c r="J47" s="337"/>
      <c r="K47" s="337"/>
      <c r="L47" s="338"/>
      <c r="N47" s="243"/>
    </row>
    <row r="48" spans="1:14" ht="12.75" customHeight="1" x14ac:dyDescent="0.2">
      <c r="A48" s="387"/>
      <c r="B48" s="336"/>
      <c r="C48" s="351" t="s">
        <v>278</v>
      </c>
      <c r="D48" s="351"/>
      <c r="E48" s="351"/>
      <c r="F48" s="359" t="s">
        <v>161</v>
      </c>
      <c r="G48" s="337"/>
      <c r="H48" s="374">
        <f>H15*24*1000</f>
        <v>0</v>
      </c>
      <c r="I48" s="337"/>
      <c r="J48" s="337"/>
      <c r="K48" s="337"/>
      <c r="L48" s="338"/>
      <c r="N48" s="243"/>
    </row>
    <row r="49" spans="1:14" x14ac:dyDescent="0.2">
      <c r="A49" s="387"/>
      <c r="B49" s="336"/>
      <c r="C49" s="337"/>
      <c r="D49" s="337"/>
      <c r="E49" s="337"/>
      <c r="F49" s="337"/>
      <c r="G49" s="337"/>
      <c r="H49" s="337"/>
      <c r="I49" s="337"/>
      <c r="J49" s="337"/>
      <c r="K49" s="337"/>
      <c r="L49" s="338"/>
      <c r="N49" s="243"/>
    </row>
    <row r="50" spans="1:14" x14ac:dyDescent="0.2">
      <c r="A50" s="387"/>
      <c r="B50" s="336"/>
      <c r="C50" s="337"/>
      <c r="D50" s="337"/>
      <c r="E50" s="337"/>
      <c r="F50" s="337"/>
      <c r="G50" s="337"/>
      <c r="H50" s="337"/>
      <c r="I50" s="337"/>
      <c r="J50" s="337"/>
      <c r="K50" s="337"/>
      <c r="L50" s="338"/>
      <c r="N50" s="243"/>
    </row>
    <row r="51" spans="1:14" x14ac:dyDescent="0.2">
      <c r="A51" s="387"/>
      <c r="B51" s="336"/>
      <c r="C51" s="507" t="s">
        <v>432</v>
      </c>
      <c r="D51" s="507"/>
      <c r="E51" s="507"/>
      <c r="F51" s="507"/>
      <c r="G51" s="507"/>
      <c r="H51" s="507"/>
      <c r="I51" s="427"/>
      <c r="J51" s="337"/>
      <c r="K51" s="337"/>
      <c r="L51" s="338"/>
      <c r="N51" s="243"/>
    </row>
    <row r="52" spans="1:14" x14ac:dyDescent="0.2">
      <c r="A52" s="387"/>
      <c r="B52" s="336"/>
      <c r="C52" s="337"/>
      <c r="D52" s="337"/>
      <c r="E52" s="337"/>
      <c r="F52" s="337"/>
      <c r="G52" s="337"/>
      <c r="H52" s="337"/>
      <c r="I52" s="337"/>
      <c r="J52" s="337"/>
      <c r="K52" s="337"/>
      <c r="L52" s="338"/>
      <c r="N52" s="243"/>
    </row>
    <row r="53" spans="1:14" x14ac:dyDescent="0.2">
      <c r="A53" s="387"/>
      <c r="B53" s="336"/>
      <c r="C53" s="337"/>
      <c r="D53" s="337"/>
      <c r="E53" s="337"/>
      <c r="F53" s="337"/>
      <c r="G53" s="337"/>
      <c r="H53" s="337"/>
      <c r="I53" s="337"/>
      <c r="J53" s="337"/>
      <c r="K53" s="337"/>
      <c r="L53" s="338"/>
      <c r="N53" s="243"/>
    </row>
    <row r="54" spans="1:14" x14ac:dyDescent="0.2">
      <c r="A54" s="387"/>
      <c r="B54" s="350" t="s">
        <v>198</v>
      </c>
      <c r="C54" s="351" t="s">
        <v>270</v>
      </c>
      <c r="D54" s="351"/>
      <c r="E54" s="351"/>
      <c r="F54" s="351" t="s">
        <v>202</v>
      </c>
      <c r="G54" s="351"/>
      <c r="H54" s="351" t="s">
        <v>11</v>
      </c>
      <c r="I54" s="337"/>
      <c r="J54" s="337"/>
      <c r="K54" s="337"/>
      <c r="L54" s="338"/>
      <c r="N54" s="243"/>
    </row>
    <row r="55" spans="1:14" x14ac:dyDescent="0.2">
      <c r="A55" s="387"/>
      <c r="B55" s="357"/>
      <c r="C55" s="358" t="s">
        <v>272</v>
      </c>
      <c r="D55" s="358"/>
      <c r="E55" s="358"/>
      <c r="F55" s="359" t="s">
        <v>172</v>
      </c>
      <c r="G55" s="337"/>
      <c r="H55" s="415" t="e">
        <f>'Labor - Hybrid Grid'!E19</f>
        <v>#DIV/0!</v>
      </c>
      <c r="I55" s="337"/>
      <c r="J55" s="337"/>
      <c r="K55" s="337"/>
      <c r="L55" s="338"/>
      <c r="N55" s="243"/>
    </row>
    <row r="56" spans="1:14" x14ac:dyDescent="0.2">
      <c r="A56" s="387"/>
      <c r="B56" s="357"/>
      <c r="C56" s="358"/>
      <c r="D56" s="358"/>
      <c r="E56" s="358"/>
      <c r="F56" s="366"/>
      <c r="G56" s="337"/>
      <c r="H56" s="337"/>
      <c r="I56" s="337"/>
      <c r="J56" s="358"/>
      <c r="K56" s="337"/>
      <c r="L56" s="338"/>
      <c r="N56" s="243"/>
    </row>
    <row r="57" spans="1:14" x14ac:dyDescent="0.2">
      <c r="A57" s="387"/>
      <c r="B57" s="350" t="s">
        <v>199</v>
      </c>
      <c r="C57" s="351" t="s">
        <v>271</v>
      </c>
      <c r="D57" s="351"/>
      <c r="E57" s="351"/>
      <c r="F57" s="351" t="s">
        <v>202</v>
      </c>
      <c r="G57" s="351"/>
      <c r="H57" s="351" t="s">
        <v>11</v>
      </c>
      <c r="I57" s="337"/>
      <c r="J57" s="351" t="s">
        <v>416</v>
      </c>
      <c r="K57" s="337"/>
      <c r="L57" s="338"/>
      <c r="N57" s="243"/>
    </row>
    <row r="58" spans="1:14" x14ac:dyDescent="0.2">
      <c r="A58" s="387"/>
      <c r="B58" s="357"/>
      <c r="C58" s="358" t="s">
        <v>279</v>
      </c>
      <c r="D58" s="358"/>
      <c r="E58" s="358"/>
      <c r="F58" s="359" t="s">
        <v>173</v>
      </c>
      <c r="G58" s="337"/>
      <c r="H58" s="415">
        <f>'LCC Assumptions'!F38</f>
        <v>0</v>
      </c>
      <c r="I58" s="337"/>
      <c r="J58" s="456">
        <v>0.08</v>
      </c>
      <c r="K58" s="337"/>
      <c r="L58" s="338"/>
      <c r="N58" s="243"/>
    </row>
    <row r="59" spans="1:14" x14ac:dyDescent="0.2">
      <c r="A59" s="387"/>
      <c r="B59" s="357"/>
      <c r="C59" s="358" t="s">
        <v>280</v>
      </c>
      <c r="D59" s="358"/>
      <c r="E59" s="358"/>
      <c r="F59" s="359" t="s">
        <v>174</v>
      </c>
      <c r="G59" s="337"/>
      <c r="H59" s="415">
        <f>'LCC Assumptions'!F39</f>
        <v>0</v>
      </c>
      <c r="I59" s="337"/>
      <c r="J59" s="457">
        <v>10</v>
      </c>
      <c r="K59" s="351"/>
      <c r="L59" s="338"/>
      <c r="N59" s="243"/>
    </row>
    <row r="60" spans="1:14" ht="13.5" thickBot="1" x14ac:dyDescent="0.25">
      <c r="A60" s="387"/>
      <c r="B60" s="361"/>
      <c r="C60" s="362"/>
      <c r="D60" s="362"/>
      <c r="E60" s="362"/>
      <c r="F60" s="458"/>
      <c r="G60" s="341"/>
      <c r="H60" s="341"/>
      <c r="I60" s="341"/>
      <c r="J60" s="362"/>
      <c r="K60" s="459"/>
      <c r="L60" s="342"/>
      <c r="N60" s="243"/>
    </row>
    <row r="61" spans="1:14" ht="6" customHeight="1" thickTop="1" x14ac:dyDescent="0.2">
      <c r="A61" s="460"/>
      <c r="B61" s="387"/>
      <c r="C61" s="387"/>
      <c r="D61" s="387"/>
      <c r="E61" s="387"/>
      <c r="F61" s="387"/>
      <c r="G61" s="387"/>
      <c r="H61" s="387"/>
      <c r="I61" s="387"/>
      <c r="J61" s="387"/>
      <c r="K61" s="387"/>
      <c r="L61" s="387"/>
      <c r="N61" s="243"/>
    </row>
    <row r="62" spans="1:14" ht="13.5" thickBot="1" x14ac:dyDescent="0.25">
      <c r="A62" s="387"/>
      <c r="B62" s="421"/>
      <c r="C62" s="421"/>
      <c r="D62" s="421"/>
      <c r="E62" s="421"/>
      <c r="F62" s="421"/>
      <c r="G62" s="421"/>
      <c r="H62" s="421"/>
      <c r="I62" s="421"/>
      <c r="J62" s="421"/>
      <c r="K62" s="421"/>
      <c r="L62" s="421"/>
      <c r="N62" s="243"/>
    </row>
    <row r="63" spans="1:14" ht="19.5" customHeight="1" thickTop="1" x14ac:dyDescent="0.35">
      <c r="A63" s="387"/>
      <c r="B63" s="348" t="s">
        <v>451</v>
      </c>
      <c r="C63" s="349"/>
      <c r="D63" s="349"/>
      <c r="E63" s="349"/>
      <c r="F63" s="345"/>
      <c r="G63" s="345"/>
      <c r="H63" s="345"/>
      <c r="I63" s="345"/>
      <c r="J63" s="345"/>
      <c r="K63" s="345"/>
      <c r="L63" s="346"/>
      <c r="N63" s="243"/>
    </row>
    <row r="64" spans="1:14" ht="16.5" customHeight="1" x14ac:dyDescent="0.2">
      <c r="A64" s="387"/>
      <c r="B64" s="448" t="s">
        <v>276</v>
      </c>
      <c r="C64" s="449"/>
      <c r="D64" s="449"/>
      <c r="E64" s="449"/>
      <c r="F64" s="450"/>
      <c r="G64" s="450"/>
      <c r="H64" s="451"/>
      <c r="I64" s="452"/>
      <c r="J64" s="453"/>
      <c r="K64" s="452"/>
      <c r="L64" s="454"/>
    </row>
    <row r="65" spans="1:14" x14ac:dyDescent="0.2">
      <c r="A65" s="387"/>
      <c r="B65" s="336"/>
      <c r="C65" s="337"/>
      <c r="D65" s="337"/>
      <c r="E65" s="337"/>
      <c r="F65" s="337"/>
      <c r="G65" s="337"/>
      <c r="H65" s="337"/>
      <c r="I65" s="337"/>
      <c r="J65" s="337"/>
      <c r="K65" s="337"/>
      <c r="L65" s="338"/>
      <c r="N65" s="243"/>
    </row>
    <row r="66" spans="1:14" x14ac:dyDescent="0.2">
      <c r="A66" s="387"/>
      <c r="B66" s="350" t="s">
        <v>198</v>
      </c>
      <c r="C66" s="351" t="s">
        <v>175</v>
      </c>
      <c r="D66" s="351"/>
      <c r="E66" s="351"/>
      <c r="F66" s="351" t="s">
        <v>202</v>
      </c>
      <c r="G66" s="351"/>
      <c r="H66" s="351" t="s">
        <v>11</v>
      </c>
      <c r="I66" s="337"/>
      <c r="J66" s="337"/>
      <c r="K66" s="337"/>
      <c r="L66" s="338"/>
      <c r="N66" s="243"/>
    </row>
    <row r="67" spans="1:14" x14ac:dyDescent="0.2">
      <c r="A67" s="387"/>
      <c r="B67" s="357"/>
      <c r="C67" s="358" t="s">
        <v>272</v>
      </c>
      <c r="D67" s="358"/>
      <c r="E67" s="358"/>
      <c r="F67" s="359" t="s">
        <v>237</v>
      </c>
      <c r="G67" s="337"/>
      <c r="H67" s="412">
        <f>'Labor - Hybrid Engines'!E18</f>
        <v>0</v>
      </c>
      <c r="I67" s="337"/>
      <c r="J67" s="337"/>
      <c r="K67" s="337"/>
      <c r="L67" s="338"/>
      <c r="N67" s="243"/>
    </row>
    <row r="68" spans="1:14" x14ac:dyDescent="0.2">
      <c r="A68" s="387"/>
      <c r="B68" s="336"/>
      <c r="C68" s="351"/>
      <c r="D68" s="351"/>
      <c r="E68" s="351"/>
      <c r="F68" s="366"/>
      <c r="G68" s="351"/>
      <c r="H68" s="358"/>
      <c r="I68" s="337"/>
      <c r="J68" s="337"/>
      <c r="K68" s="337"/>
      <c r="L68" s="338"/>
      <c r="N68" s="243"/>
    </row>
    <row r="69" spans="1:14" x14ac:dyDescent="0.2">
      <c r="A69" s="387"/>
      <c r="B69" s="350" t="s">
        <v>199</v>
      </c>
      <c r="C69" s="351" t="s">
        <v>273</v>
      </c>
      <c r="D69" s="351"/>
      <c r="E69" s="351"/>
      <c r="F69" s="351" t="s">
        <v>202</v>
      </c>
      <c r="G69" s="351"/>
      <c r="H69" s="351" t="s">
        <v>11</v>
      </c>
      <c r="I69" s="337"/>
      <c r="J69" s="337"/>
      <c r="K69" s="337"/>
      <c r="L69" s="338"/>
      <c r="N69" s="243"/>
    </row>
    <row r="70" spans="1:14" x14ac:dyDescent="0.2">
      <c r="A70" s="387"/>
      <c r="B70" s="357"/>
      <c r="C70" s="358" t="s">
        <v>511</v>
      </c>
      <c r="D70" s="358"/>
      <c r="E70" s="358"/>
      <c r="F70" s="359" t="s">
        <v>237</v>
      </c>
      <c r="G70" s="337"/>
      <c r="H70" s="412">
        <f>H26*H40</f>
        <v>0</v>
      </c>
      <c r="I70" s="337"/>
      <c r="J70" s="337"/>
      <c r="K70" s="337"/>
      <c r="L70" s="338"/>
      <c r="N70" s="243"/>
    </row>
    <row r="71" spans="1:14" x14ac:dyDescent="0.2">
      <c r="A71" s="387"/>
      <c r="B71" s="357"/>
      <c r="C71" s="358" t="s">
        <v>380</v>
      </c>
      <c r="D71" s="358"/>
      <c r="E71" s="358"/>
      <c r="F71" s="359" t="s">
        <v>237</v>
      </c>
      <c r="G71" s="337"/>
      <c r="H71" s="412" t="e">
        <f>H27*H41*365</f>
        <v>#DIV/0!</v>
      </c>
      <c r="I71" s="337"/>
      <c r="J71" s="337"/>
      <c r="K71" s="351"/>
      <c r="L71" s="338"/>
      <c r="N71" s="243"/>
    </row>
    <row r="72" spans="1:14" x14ac:dyDescent="0.2">
      <c r="A72" s="387"/>
      <c r="B72" s="336"/>
      <c r="C72" s="351"/>
      <c r="D72" s="351"/>
      <c r="E72" s="351"/>
      <c r="F72" s="366"/>
      <c r="G72" s="337"/>
      <c r="H72" s="429"/>
      <c r="I72" s="337"/>
      <c r="J72" s="337"/>
      <c r="K72" s="337"/>
      <c r="L72" s="338"/>
      <c r="N72" s="243"/>
    </row>
    <row r="73" spans="1:14" x14ac:dyDescent="0.2">
      <c r="A73" s="387"/>
      <c r="B73" s="336"/>
      <c r="C73" s="351"/>
      <c r="D73" s="351"/>
      <c r="E73" s="351"/>
      <c r="F73" s="366"/>
      <c r="G73" s="337"/>
      <c r="H73" s="429"/>
      <c r="I73" s="337"/>
      <c r="J73" s="337"/>
      <c r="K73" s="337"/>
      <c r="L73" s="338"/>
      <c r="N73" s="243"/>
    </row>
    <row r="74" spans="1:14" x14ac:dyDescent="0.2">
      <c r="A74" s="387"/>
      <c r="B74" s="336"/>
      <c r="C74" s="337"/>
      <c r="D74" s="337"/>
      <c r="E74" s="337"/>
      <c r="F74" s="351" t="s">
        <v>202</v>
      </c>
      <c r="G74" s="351"/>
      <c r="H74" s="351" t="s">
        <v>11</v>
      </c>
      <c r="I74" s="337"/>
      <c r="J74" s="337"/>
      <c r="K74" s="337"/>
      <c r="L74" s="338"/>
      <c r="N74" s="243"/>
    </row>
    <row r="75" spans="1:14" x14ac:dyDescent="0.2">
      <c r="A75" s="387"/>
      <c r="B75" s="336"/>
      <c r="C75" s="351" t="s">
        <v>281</v>
      </c>
      <c r="D75" s="351"/>
      <c r="E75" s="351"/>
      <c r="F75" s="359" t="s">
        <v>237</v>
      </c>
      <c r="G75" s="337"/>
      <c r="H75" s="423" t="e">
        <f>SUM(H67,H70:H71)</f>
        <v>#DIV/0!</v>
      </c>
      <c r="I75" s="337"/>
      <c r="J75" s="337"/>
      <c r="K75" s="337"/>
      <c r="L75" s="338"/>
      <c r="N75" s="243"/>
    </row>
    <row r="76" spans="1:14" x14ac:dyDescent="0.2">
      <c r="A76" s="387"/>
      <c r="B76" s="336"/>
      <c r="C76" s="351"/>
      <c r="D76" s="351"/>
      <c r="E76" s="351"/>
      <c r="F76" s="366"/>
      <c r="G76" s="337"/>
      <c r="H76" s="429"/>
      <c r="I76" s="337"/>
      <c r="J76" s="429"/>
      <c r="K76" s="337"/>
      <c r="L76" s="338"/>
      <c r="N76" s="243"/>
    </row>
    <row r="77" spans="1:14" ht="19.5" customHeight="1" x14ac:dyDescent="0.2">
      <c r="A77" s="387"/>
      <c r="B77" s="448" t="s">
        <v>277</v>
      </c>
      <c r="C77" s="449"/>
      <c r="D77" s="449"/>
      <c r="E77" s="449"/>
      <c r="F77" s="450"/>
      <c r="G77" s="450"/>
      <c r="H77" s="451"/>
      <c r="I77" s="452"/>
      <c r="J77" s="453"/>
      <c r="K77" s="452"/>
      <c r="L77" s="454"/>
      <c r="N77" s="243"/>
    </row>
    <row r="78" spans="1:14" x14ac:dyDescent="0.2">
      <c r="A78" s="387"/>
      <c r="B78" s="336"/>
      <c r="C78" s="351"/>
      <c r="D78" s="351"/>
      <c r="E78" s="351"/>
      <c r="F78" s="366"/>
      <c r="G78" s="337"/>
      <c r="H78" s="429"/>
      <c r="I78" s="337"/>
      <c r="J78" s="429"/>
      <c r="K78" s="337"/>
      <c r="L78" s="338"/>
      <c r="N78" s="243"/>
    </row>
    <row r="79" spans="1:14" x14ac:dyDescent="0.2">
      <c r="A79" s="387"/>
      <c r="B79" s="350" t="s">
        <v>198</v>
      </c>
      <c r="C79" s="351" t="s">
        <v>175</v>
      </c>
      <c r="D79" s="351"/>
      <c r="E79" s="351"/>
      <c r="F79" s="351" t="s">
        <v>202</v>
      </c>
      <c r="G79" s="351"/>
      <c r="H79" s="351" t="s">
        <v>11</v>
      </c>
      <c r="I79" s="337"/>
      <c r="J79" s="337"/>
      <c r="K79" s="337"/>
      <c r="L79" s="338"/>
      <c r="N79" s="243"/>
    </row>
    <row r="80" spans="1:14" x14ac:dyDescent="0.2">
      <c r="A80" s="387"/>
      <c r="B80" s="357"/>
      <c r="C80" s="358" t="s">
        <v>272</v>
      </c>
      <c r="D80" s="358"/>
      <c r="E80" s="358"/>
      <c r="F80" s="359" t="s">
        <v>237</v>
      </c>
      <c r="G80" s="337"/>
      <c r="H80" s="412">
        <f>'Labor - Hybrid Grid'!E18</f>
        <v>0</v>
      </c>
      <c r="I80" s="337"/>
      <c r="J80" s="337"/>
      <c r="K80" s="337"/>
      <c r="L80" s="338"/>
      <c r="N80" s="243"/>
    </row>
    <row r="81" spans="1:14" x14ac:dyDescent="0.2">
      <c r="A81" s="387"/>
      <c r="B81" s="336"/>
      <c r="C81" s="351"/>
      <c r="D81" s="351"/>
      <c r="E81" s="351"/>
      <c r="F81" s="366"/>
      <c r="G81" s="351"/>
      <c r="H81" s="358"/>
      <c r="I81" s="337"/>
      <c r="J81" s="337"/>
      <c r="K81" s="337"/>
      <c r="L81" s="338"/>
      <c r="N81" s="243"/>
    </row>
    <row r="82" spans="1:14" x14ac:dyDescent="0.2">
      <c r="A82" s="387"/>
      <c r="B82" s="350" t="s">
        <v>199</v>
      </c>
      <c r="C82" s="351" t="s">
        <v>273</v>
      </c>
      <c r="D82" s="351"/>
      <c r="E82" s="351"/>
      <c r="F82" s="351" t="s">
        <v>202</v>
      </c>
      <c r="G82" s="351"/>
      <c r="H82" s="351" t="s">
        <v>11</v>
      </c>
      <c r="I82" s="337"/>
      <c r="J82" s="337"/>
      <c r="K82" s="337"/>
      <c r="L82" s="338"/>
      <c r="N82" s="243"/>
    </row>
    <row r="83" spans="1:14" x14ac:dyDescent="0.2">
      <c r="A83" s="387"/>
      <c r="B83" s="357"/>
      <c r="C83" s="358" t="s">
        <v>283</v>
      </c>
      <c r="D83" s="358"/>
      <c r="E83" s="358"/>
      <c r="F83" s="359" t="s">
        <v>237</v>
      </c>
      <c r="G83" s="337"/>
      <c r="H83" s="412">
        <f>H48*H58</f>
        <v>0</v>
      </c>
      <c r="I83" s="337"/>
      <c r="J83" s="337"/>
      <c r="K83" s="337"/>
      <c r="L83" s="338"/>
      <c r="N83" s="243"/>
    </row>
    <row r="84" spans="1:14" x14ac:dyDescent="0.2">
      <c r="A84" s="387"/>
      <c r="B84" s="357"/>
      <c r="C84" s="358" t="s">
        <v>280</v>
      </c>
      <c r="D84" s="358"/>
      <c r="E84" s="358"/>
      <c r="F84" s="359" t="s">
        <v>237</v>
      </c>
      <c r="G84" s="337"/>
      <c r="H84" s="412">
        <f>H15*1000*H59*12</f>
        <v>0</v>
      </c>
      <c r="I84" s="337"/>
      <c r="J84" s="337"/>
      <c r="K84" s="351"/>
      <c r="L84" s="338"/>
      <c r="N84" s="243"/>
    </row>
    <row r="85" spans="1:14" x14ac:dyDescent="0.2">
      <c r="A85" s="387"/>
      <c r="B85" s="336"/>
      <c r="C85" s="351"/>
      <c r="D85" s="351"/>
      <c r="E85" s="351"/>
      <c r="F85" s="366"/>
      <c r="G85" s="337"/>
      <c r="H85" s="429"/>
      <c r="I85" s="337"/>
      <c r="J85" s="337"/>
      <c r="K85" s="337"/>
      <c r="L85" s="338"/>
      <c r="N85" s="243"/>
    </row>
    <row r="86" spans="1:14" x14ac:dyDescent="0.2">
      <c r="A86" s="387"/>
      <c r="B86" s="336"/>
      <c r="C86" s="351"/>
      <c r="D86" s="351"/>
      <c r="E86" s="351"/>
      <c r="F86" s="366"/>
      <c r="G86" s="337"/>
      <c r="H86" s="429"/>
      <c r="I86" s="337"/>
      <c r="J86" s="337"/>
      <c r="K86" s="337"/>
      <c r="L86" s="338"/>
      <c r="N86" s="243"/>
    </row>
    <row r="87" spans="1:14" x14ac:dyDescent="0.2">
      <c r="A87" s="387"/>
      <c r="B87" s="336"/>
      <c r="C87" s="337"/>
      <c r="D87" s="337"/>
      <c r="E87" s="337"/>
      <c r="F87" s="351" t="s">
        <v>202</v>
      </c>
      <c r="G87" s="351"/>
      <c r="H87" s="351" t="s">
        <v>11</v>
      </c>
      <c r="I87" s="337"/>
      <c r="J87" s="337"/>
      <c r="K87" s="337"/>
      <c r="L87" s="338"/>
      <c r="N87" s="243"/>
    </row>
    <row r="88" spans="1:14" x14ac:dyDescent="0.2">
      <c r="A88" s="387"/>
      <c r="B88" s="336"/>
      <c r="C88" s="351" t="s">
        <v>282</v>
      </c>
      <c r="D88" s="351"/>
      <c r="E88" s="351"/>
      <c r="F88" s="359" t="s">
        <v>237</v>
      </c>
      <c r="G88" s="337"/>
      <c r="H88" s="423">
        <f>SUM(H80,H83:H84)</f>
        <v>0</v>
      </c>
      <c r="I88" s="337"/>
      <c r="J88" s="337"/>
      <c r="K88" s="337"/>
      <c r="L88" s="338"/>
      <c r="N88" s="243"/>
    </row>
    <row r="89" spans="1:14" x14ac:dyDescent="0.2">
      <c r="A89" s="387"/>
      <c r="B89" s="336"/>
      <c r="C89" s="351"/>
      <c r="D89" s="351"/>
      <c r="E89" s="351"/>
      <c r="F89" s="366"/>
      <c r="G89" s="337"/>
      <c r="H89" s="429"/>
      <c r="I89" s="337"/>
      <c r="J89" s="429"/>
      <c r="K89" s="337"/>
      <c r="L89" s="338"/>
      <c r="N89" s="243"/>
    </row>
    <row r="90" spans="1:14" ht="19.5" customHeight="1" x14ac:dyDescent="0.2">
      <c r="A90" s="387"/>
      <c r="B90" s="448" t="s">
        <v>284</v>
      </c>
      <c r="C90" s="449"/>
      <c r="D90" s="449"/>
      <c r="E90" s="449"/>
      <c r="F90" s="450"/>
      <c r="G90" s="450"/>
      <c r="H90" s="451"/>
      <c r="I90" s="452"/>
      <c r="J90" s="453"/>
      <c r="K90" s="452"/>
      <c r="L90" s="454"/>
      <c r="N90" s="243"/>
    </row>
    <row r="91" spans="1:14" x14ac:dyDescent="0.2">
      <c r="A91" s="387"/>
      <c r="B91" s="336"/>
      <c r="C91" s="351"/>
      <c r="D91" s="351"/>
      <c r="E91" s="351"/>
      <c r="F91" s="366"/>
      <c r="G91" s="337"/>
      <c r="H91" s="429"/>
      <c r="I91" s="337"/>
      <c r="J91" s="429"/>
      <c r="K91" s="337"/>
      <c r="L91" s="338"/>
      <c r="N91" s="243"/>
    </row>
    <row r="92" spans="1:14" x14ac:dyDescent="0.2">
      <c r="A92" s="387"/>
      <c r="B92" s="336"/>
      <c r="C92" s="337"/>
      <c r="D92" s="337"/>
      <c r="E92" s="337"/>
      <c r="F92" s="351" t="s">
        <v>202</v>
      </c>
      <c r="G92" s="351"/>
      <c r="H92" s="351" t="s">
        <v>11</v>
      </c>
      <c r="I92" s="337"/>
      <c r="J92" s="337"/>
      <c r="K92" s="337"/>
      <c r="L92" s="338"/>
      <c r="N92" s="243"/>
    </row>
    <row r="93" spans="1:14" x14ac:dyDescent="0.2">
      <c r="A93" s="387"/>
      <c r="B93" s="336"/>
      <c r="C93" s="351" t="s">
        <v>274</v>
      </c>
      <c r="D93" s="351"/>
      <c r="E93" s="351"/>
      <c r="F93" s="359" t="s">
        <v>237</v>
      </c>
      <c r="G93" s="337"/>
      <c r="H93" s="423" t="e">
        <f>SUM(H75,H88)</f>
        <v>#DIV/0!</v>
      </c>
      <c r="I93" s="337"/>
      <c r="J93" s="337"/>
      <c r="K93" s="337"/>
      <c r="L93" s="338"/>
      <c r="N93" s="243"/>
    </row>
    <row r="94" spans="1:14" x14ac:dyDescent="0.2">
      <c r="A94" s="387"/>
      <c r="B94" s="336"/>
      <c r="C94" s="351"/>
      <c r="D94" s="351"/>
      <c r="E94" s="351"/>
      <c r="F94" s="366"/>
      <c r="G94" s="337"/>
      <c r="H94" s="429"/>
      <c r="I94" s="337"/>
      <c r="J94" s="337"/>
      <c r="K94" s="337"/>
      <c r="L94" s="338"/>
      <c r="N94" s="243"/>
    </row>
    <row r="95" spans="1:14" ht="13.5" thickBot="1" x14ac:dyDescent="0.25">
      <c r="A95" s="387"/>
      <c r="B95" s="340"/>
      <c r="C95" s="341"/>
      <c r="D95" s="341"/>
      <c r="E95" s="341"/>
      <c r="F95" s="341"/>
      <c r="G95" s="341"/>
      <c r="H95" s="341"/>
      <c r="I95" s="341"/>
      <c r="J95" s="341"/>
      <c r="K95" s="341"/>
      <c r="L95" s="342"/>
      <c r="N95" s="243"/>
    </row>
    <row r="96" spans="1:14" ht="13.5" thickTop="1" x14ac:dyDescent="0.2">
      <c r="A96" s="387"/>
      <c r="B96" s="387"/>
      <c r="C96" s="387"/>
      <c r="D96" s="387"/>
      <c r="E96" s="387"/>
      <c r="F96" s="387"/>
      <c r="G96" s="387"/>
      <c r="H96" s="387"/>
      <c r="I96" s="387"/>
      <c r="J96" s="387"/>
      <c r="K96" s="387"/>
      <c r="L96" s="387"/>
    </row>
    <row r="97" spans="1:10" ht="18" x14ac:dyDescent="0.25">
      <c r="A97" s="215"/>
      <c r="I97" s="23"/>
      <c r="J97" s="23"/>
    </row>
    <row r="99" spans="1:10" x14ac:dyDescent="0.2">
      <c r="I99" s="23"/>
    </row>
  </sheetData>
  <sheetProtection algorithmName="SHA-512" hashValue="iy2PMDdyQnOy0G+0SBFAKjFYySKZF1BGn+9MoxbcNfBmrkYKR6AYzjb/Wdys2QfEWo/N3fTlzSUVH+pT5OzswQ==" saltValue="fl2CZZaPPv5UuLgfkr8YKg==" spinCount="100000" sheet="1" objects="1" scenarios="1"/>
  <mergeCells count="8">
    <mergeCell ref="C45:K45"/>
    <mergeCell ref="C51:H51"/>
    <mergeCell ref="D4:J4"/>
    <mergeCell ref="D5:J5"/>
    <mergeCell ref="D6:J6"/>
    <mergeCell ref="B8:L8"/>
    <mergeCell ref="C33:H33"/>
    <mergeCell ref="C20:K20"/>
  </mergeCells>
  <pageMargins left="0.7" right="0.7" top="0.75" bottom="0.75" header="0.3" footer="0.3"/>
  <pageSetup scale="5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sht21GHGEmission">
    <tabColor theme="6"/>
    <pageSetUpPr fitToPage="1"/>
  </sheetPr>
  <dimension ref="A1:O25"/>
  <sheetViews>
    <sheetView showGridLines="0" workbookViewId="0">
      <selection activeCell="P14" sqref="P14"/>
    </sheetView>
  </sheetViews>
  <sheetFormatPr defaultRowHeight="12.75" x14ac:dyDescent="0.2"/>
  <cols>
    <col min="1" max="1" width="5.28515625" customWidth="1"/>
    <col min="2" max="2" width="4.140625" customWidth="1"/>
    <col min="3" max="3" width="29.42578125" customWidth="1"/>
    <col min="4" max="4" width="6.5703125" customWidth="1"/>
    <col min="5" max="5" width="6.7109375" customWidth="1"/>
    <col min="6" max="6" width="13.42578125" customWidth="1"/>
    <col min="7" max="7" width="4.140625" customWidth="1"/>
    <col min="8" max="8" width="13.140625" customWidth="1"/>
    <col min="9" max="9" width="5.42578125" customWidth="1"/>
    <col min="10" max="10" width="16" customWidth="1"/>
    <col min="11" max="11" width="2.28515625" customWidth="1"/>
    <col min="12" max="12" width="4.28515625" customWidth="1"/>
  </cols>
  <sheetData>
    <row r="1" spans="1:15" ht="13.5" thickBot="1" x14ac:dyDescent="0.25">
      <c r="A1" s="387"/>
      <c r="B1" s="387"/>
      <c r="C1" s="387"/>
      <c r="D1" s="387"/>
      <c r="E1" s="387"/>
      <c r="F1" s="387"/>
      <c r="G1" s="387"/>
      <c r="H1" s="387"/>
      <c r="I1" s="387"/>
      <c r="J1" s="387"/>
      <c r="K1" s="387"/>
      <c r="L1" s="387"/>
      <c r="M1" s="387"/>
    </row>
    <row r="2" spans="1:15" ht="19.5" customHeight="1" thickTop="1" x14ac:dyDescent="0.35">
      <c r="A2" s="387"/>
      <c r="B2" s="348" t="s">
        <v>409</v>
      </c>
      <c r="C2" s="349"/>
      <c r="D2" s="349"/>
      <c r="E2" s="349"/>
      <c r="F2" s="349"/>
      <c r="G2" s="349"/>
      <c r="H2" s="345"/>
      <c r="I2" s="345"/>
      <c r="J2" s="345"/>
      <c r="K2" s="345"/>
      <c r="L2" s="346"/>
      <c r="M2" s="387"/>
    </row>
    <row r="3" spans="1:15" x14ac:dyDescent="0.2">
      <c r="A3" s="387"/>
      <c r="B3" s="336"/>
      <c r="C3" s="337"/>
      <c r="D3" s="337"/>
      <c r="E3" s="337"/>
      <c r="F3" s="337"/>
      <c r="G3" s="337"/>
      <c r="H3" s="337"/>
      <c r="I3" s="337"/>
      <c r="J3" s="337"/>
      <c r="K3" s="337"/>
      <c r="L3" s="338"/>
      <c r="M3" s="387"/>
    </row>
    <row r="4" spans="1:15" x14ac:dyDescent="0.2">
      <c r="A4" s="387"/>
      <c r="B4" s="350"/>
      <c r="C4" s="351" t="s">
        <v>184</v>
      </c>
      <c r="D4" s="509">
        <f>'Desalination Info'!E4</f>
        <v>0</v>
      </c>
      <c r="E4" s="510"/>
      <c r="F4" s="510"/>
      <c r="G4" s="510"/>
      <c r="H4" s="510"/>
      <c r="I4" s="510"/>
      <c r="J4" s="511"/>
      <c r="K4" s="351"/>
      <c r="L4" s="338"/>
      <c r="M4" s="387"/>
    </row>
    <row r="5" spans="1:15" x14ac:dyDescent="0.2">
      <c r="A5" s="387"/>
      <c r="B5" s="350"/>
      <c r="C5" s="351" t="s">
        <v>185</v>
      </c>
      <c r="D5" s="509">
        <f>'Desalination Info'!E5</f>
        <v>0</v>
      </c>
      <c r="E5" s="510"/>
      <c r="F5" s="510"/>
      <c r="G5" s="510"/>
      <c r="H5" s="510"/>
      <c r="I5" s="510"/>
      <c r="J5" s="511"/>
      <c r="K5" s="351"/>
      <c r="L5" s="338"/>
      <c r="M5" s="387"/>
    </row>
    <row r="6" spans="1:15" x14ac:dyDescent="0.2">
      <c r="A6" s="387"/>
      <c r="B6" s="350"/>
      <c r="C6" s="351" t="s">
        <v>186</v>
      </c>
      <c r="D6" s="509">
        <f>'Desalination Info'!E6</f>
        <v>0</v>
      </c>
      <c r="E6" s="510"/>
      <c r="F6" s="510"/>
      <c r="G6" s="510"/>
      <c r="H6" s="510"/>
      <c r="I6" s="510"/>
      <c r="J6" s="511"/>
      <c r="K6" s="351"/>
      <c r="L6" s="338"/>
      <c r="M6" s="387"/>
    </row>
    <row r="7" spans="1:15" ht="13.5" thickBot="1" x14ac:dyDescent="0.25">
      <c r="A7" s="387"/>
      <c r="B7" s="340"/>
      <c r="C7" s="341"/>
      <c r="D7" s="341"/>
      <c r="E7" s="341"/>
      <c r="F7" s="341"/>
      <c r="G7" s="341"/>
      <c r="H7" s="341"/>
      <c r="I7" s="341"/>
      <c r="J7" s="341"/>
      <c r="K7" s="341"/>
      <c r="L7" s="342"/>
      <c r="M7" s="387"/>
    </row>
    <row r="8" spans="1:15" ht="14.25" thickTop="1" thickBot="1" x14ac:dyDescent="0.25">
      <c r="A8" s="387"/>
      <c r="B8" s="363"/>
      <c r="C8" s="363"/>
      <c r="D8" s="363"/>
      <c r="E8" s="363"/>
      <c r="F8" s="364"/>
      <c r="G8" s="363"/>
      <c r="H8" s="363"/>
      <c r="I8" s="363"/>
      <c r="J8" s="363"/>
      <c r="K8" s="363"/>
      <c r="L8" s="363"/>
      <c r="M8" s="387"/>
    </row>
    <row r="9" spans="1:15" ht="19.5" customHeight="1" thickTop="1" x14ac:dyDescent="0.35">
      <c r="A9" s="387"/>
      <c r="B9" s="348" t="s">
        <v>458</v>
      </c>
      <c r="C9" s="349"/>
      <c r="D9" s="349"/>
      <c r="E9" s="349"/>
      <c r="F9" s="345"/>
      <c r="G9" s="345"/>
      <c r="H9" s="345"/>
      <c r="I9" s="345"/>
      <c r="J9" s="345"/>
      <c r="K9" s="345"/>
      <c r="L9" s="346"/>
      <c r="M9" s="387"/>
    </row>
    <row r="10" spans="1:15" x14ac:dyDescent="0.2">
      <c r="A10" s="387"/>
      <c r="B10" s="336"/>
      <c r="C10" s="337"/>
      <c r="D10" s="337"/>
      <c r="E10" s="337"/>
      <c r="F10" s="337"/>
      <c r="G10" s="337"/>
      <c r="H10" s="337"/>
      <c r="I10" s="337"/>
      <c r="J10" s="337"/>
      <c r="K10" s="337"/>
      <c r="L10" s="338"/>
      <c r="M10" s="387"/>
    </row>
    <row r="11" spans="1:15" ht="18.75" customHeight="1" x14ac:dyDescent="0.2">
      <c r="A11" s="387"/>
      <c r="B11" s="336"/>
      <c r="C11" s="523" t="s">
        <v>408</v>
      </c>
      <c r="D11" s="523"/>
      <c r="E11" s="523"/>
      <c r="F11" s="523"/>
      <c r="G11" s="523"/>
      <c r="H11" s="523"/>
      <c r="I11" s="523"/>
      <c r="J11" s="523"/>
      <c r="K11" s="523"/>
      <c r="L11" s="338"/>
      <c r="M11" s="387"/>
    </row>
    <row r="12" spans="1:15" ht="12.75" customHeight="1" x14ac:dyDescent="0.2">
      <c r="A12" s="387"/>
      <c r="B12" s="336"/>
      <c r="C12" s="433"/>
      <c r="D12" s="433"/>
      <c r="E12" s="433"/>
      <c r="F12" s="433"/>
      <c r="G12" s="433"/>
      <c r="H12" s="433"/>
      <c r="I12" s="433"/>
      <c r="J12" s="433"/>
      <c r="K12" s="433"/>
      <c r="L12" s="338"/>
      <c r="M12" s="387"/>
    </row>
    <row r="13" spans="1:15" x14ac:dyDescent="0.2">
      <c r="A13" s="387"/>
      <c r="B13" s="336"/>
      <c r="C13" s="351" t="s">
        <v>244</v>
      </c>
      <c r="D13" s="524"/>
      <c r="E13" s="525"/>
      <c r="F13" s="525"/>
      <c r="G13" s="525"/>
      <c r="H13" s="525"/>
      <c r="I13" s="525"/>
      <c r="J13" s="526"/>
      <c r="K13" s="337"/>
      <c r="L13" s="338"/>
      <c r="M13" s="387"/>
    </row>
    <row r="14" spans="1:15" x14ac:dyDescent="0.2">
      <c r="A14" s="387"/>
      <c r="B14" s="336"/>
      <c r="C14" s="351"/>
      <c r="D14" s="337"/>
      <c r="E14" s="337"/>
      <c r="F14" s="337"/>
      <c r="G14" s="337"/>
      <c r="H14" s="337"/>
      <c r="I14" s="337"/>
      <c r="J14" s="337"/>
      <c r="K14" s="337"/>
      <c r="L14" s="338"/>
      <c r="M14" s="387"/>
    </row>
    <row r="15" spans="1:15" x14ac:dyDescent="0.2">
      <c r="A15" s="387"/>
      <c r="B15" s="336"/>
      <c r="C15" s="337"/>
      <c r="D15" s="337"/>
      <c r="E15" s="337"/>
      <c r="F15" s="351" t="s">
        <v>12</v>
      </c>
      <c r="G15" s="351"/>
      <c r="H15" s="351" t="s">
        <v>11</v>
      </c>
      <c r="I15" s="337"/>
      <c r="J15" s="351" t="s">
        <v>416</v>
      </c>
      <c r="K15" s="337"/>
      <c r="L15" s="338"/>
      <c r="M15" s="387"/>
      <c r="N15" s="243"/>
      <c r="O15" s="243"/>
    </row>
    <row r="16" spans="1:15" x14ac:dyDescent="0.2">
      <c r="A16" s="387"/>
      <c r="B16" s="336"/>
      <c r="C16" s="351" t="s">
        <v>245</v>
      </c>
      <c r="D16" s="351"/>
      <c r="E16" s="351"/>
      <c r="F16" s="359" t="s">
        <v>181</v>
      </c>
      <c r="G16" s="337"/>
      <c r="H16" s="360"/>
      <c r="I16" s="337"/>
      <c r="J16" s="365">
        <v>5.3060000000000003E-2</v>
      </c>
      <c r="K16" s="337"/>
      <c r="L16" s="338"/>
      <c r="M16" s="387"/>
      <c r="N16" s="243"/>
      <c r="O16" s="243"/>
    </row>
    <row r="17" spans="1:15" x14ac:dyDescent="0.2">
      <c r="A17" s="387"/>
      <c r="B17" s="336"/>
      <c r="C17" s="351" t="s">
        <v>246</v>
      </c>
      <c r="D17" s="351"/>
      <c r="E17" s="351"/>
      <c r="F17" s="359" t="s">
        <v>247</v>
      </c>
      <c r="G17" s="337"/>
      <c r="H17" s="360"/>
      <c r="I17" s="337"/>
      <c r="J17" s="365">
        <v>0.62</v>
      </c>
      <c r="K17" s="337"/>
      <c r="L17" s="338"/>
      <c r="M17" s="387"/>
      <c r="N17" s="243"/>
      <c r="O17" s="243"/>
    </row>
    <row r="18" spans="1:15" ht="13.5" thickBot="1" x14ac:dyDescent="0.25">
      <c r="A18" s="387"/>
      <c r="B18" s="340"/>
      <c r="C18" s="341"/>
      <c r="D18" s="341"/>
      <c r="E18" s="341"/>
      <c r="F18" s="341"/>
      <c r="G18" s="341"/>
      <c r="H18" s="341"/>
      <c r="I18" s="341"/>
      <c r="J18" s="341"/>
      <c r="K18" s="341"/>
      <c r="L18" s="342"/>
      <c r="M18" s="387"/>
      <c r="N18" s="243"/>
      <c r="O18" s="243"/>
    </row>
    <row r="19" spans="1:15" ht="14.25" thickTop="1" thickBot="1" x14ac:dyDescent="0.25">
      <c r="A19" s="387"/>
      <c r="B19" s="387"/>
      <c r="C19" s="387"/>
      <c r="D19" s="387"/>
      <c r="E19" s="387"/>
      <c r="F19" s="387"/>
      <c r="G19" s="387"/>
      <c r="H19" s="387"/>
      <c r="I19" s="387"/>
      <c r="J19" s="387"/>
      <c r="K19" s="387"/>
      <c r="L19" s="387"/>
      <c r="M19" s="387"/>
      <c r="N19" s="243"/>
      <c r="O19" s="243"/>
    </row>
    <row r="20" spans="1:15" ht="19.5" customHeight="1" thickTop="1" x14ac:dyDescent="0.35">
      <c r="A20" s="387"/>
      <c r="B20" s="348" t="s">
        <v>459</v>
      </c>
      <c r="C20" s="349"/>
      <c r="D20" s="349"/>
      <c r="E20" s="349"/>
      <c r="F20" s="345"/>
      <c r="G20" s="345"/>
      <c r="H20" s="345"/>
      <c r="I20" s="345"/>
      <c r="J20" s="345"/>
      <c r="K20" s="345"/>
      <c r="L20" s="346"/>
      <c r="M20" s="387"/>
      <c r="N20" s="23"/>
      <c r="O20" s="243"/>
    </row>
    <row r="21" spans="1:15" x14ac:dyDescent="0.2">
      <c r="A21" s="387"/>
      <c r="B21" s="336"/>
      <c r="C21" s="337"/>
      <c r="D21" s="337"/>
      <c r="E21" s="337"/>
      <c r="F21" s="337"/>
      <c r="G21" s="337"/>
      <c r="H21" s="337"/>
      <c r="I21" s="337"/>
      <c r="J21" s="337"/>
      <c r="K21" s="337"/>
      <c r="L21" s="338"/>
      <c r="M21" s="387"/>
      <c r="N21" s="243"/>
      <c r="O21" s="243"/>
    </row>
    <row r="22" spans="1:15" x14ac:dyDescent="0.2">
      <c r="A22" s="387"/>
      <c r="B22" s="336"/>
      <c r="C22" s="337"/>
      <c r="D22" s="337"/>
      <c r="E22" s="337"/>
      <c r="F22" s="351" t="s">
        <v>12</v>
      </c>
      <c r="G22" s="351"/>
      <c r="H22" s="351" t="s">
        <v>11</v>
      </c>
      <c r="I22" s="337"/>
      <c r="J22" s="351"/>
      <c r="K22" s="337"/>
      <c r="L22" s="338"/>
      <c r="M22" s="387"/>
      <c r="N22" s="243"/>
      <c r="O22" s="243"/>
    </row>
    <row r="23" spans="1:15" ht="12.75" customHeight="1" x14ac:dyDescent="0.2">
      <c r="A23" s="387"/>
      <c r="B23" s="336"/>
      <c r="C23" s="351" t="s">
        <v>248</v>
      </c>
      <c r="D23" s="351"/>
      <c r="E23" s="351"/>
      <c r="F23" s="434" t="s">
        <v>241</v>
      </c>
      <c r="G23" s="435"/>
      <c r="H23" s="436" t="e">
        <f>(H16*'Hybrid - O&amp;M'!H28)+(H17*'Hybrid - O&amp;M'!H48*365/1000)</f>
        <v>#DIV/0!</v>
      </c>
      <c r="I23" s="337"/>
      <c r="J23" s="337"/>
      <c r="K23" s="337"/>
      <c r="L23" s="338"/>
      <c r="M23" s="387"/>
      <c r="N23" s="243"/>
      <c r="O23" s="243"/>
    </row>
    <row r="24" spans="1:15" ht="13.5" thickBot="1" x14ac:dyDescent="0.25">
      <c r="A24" s="387"/>
      <c r="B24" s="340"/>
      <c r="C24" s="341"/>
      <c r="D24" s="341"/>
      <c r="E24" s="341"/>
      <c r="F24" s="341"/>
      <c r="G24" s="341"/>
      <c r="H24" s="341"/>
      <c r="I24" s="341"/>
      <c r="J24" s="341"/>
      <c r="K24" s="341"/>
      <c r="L24" s="342"/>
      <c r="M24" s="387"/>
    </row>
    <row r="25" spans="1:15" ht="13.5" thickTop="1" x14ac:dyDescent="0.2">
      <c r="A25" s="387"/>
      <c r="B25" s="387"/>
      <c r="C25" s="387"/>
      <c r="D25" s="387"/>
      <c r="E25" s="387"/>
      <c r="F25" s="387"/>
      <c r="G25" s="387"/>
      <c r="H25" s="387"/>
      <c r="I25" s="387"/>
      <c r="J25" s="387"/>
      <c r="K25" s="387"/>
      <c r="L25" s="387"/>
      <c r="M25" s="387"/>
    </row>
  </sheetData>
  <sheetProtection algorithmName="SHA-512" hashValue="EDQH4vytfWVWlqc66JZlRQWBQ3ivGRgKK8nN5oMy1Z+n5MF3K0Q4BsmIt+8/P7+cOu35JnYRbVFwfGAzW3KaiQ==" saltValue="2MfFZdMi0mYwM2YpqbfOKQ==" spinCount="100000" sheet="1" objects="1" scenarios="1"/>
  <mergeCells count="5">
    <mergeCell ref="C11:K11"/>
    <mergeCell ref="D13:J13"/>
    <mergeCell ref="D4:J4"/>
    <mergeCell ref="D5:J5"/>
    <mergeCell ref="D6:J6"/>
  </mergeCells>
  <pageMargins left="0.7" right="0.7" top="0.75" bottom="0.75" header="0.3" footer="0.3"/>
  <pageSetup scale="7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rid_sht22Electricity">
    <tabColor theme="5" tint="-0.249977111117893"/>
    <pageSetUpPr fitToPage="1"/>
  </sheetPr>
  <dimension ref="A1:O59"/>
  <sheetViews>
    <sheetView showGridLines="0" topLeftCell="A31" zoomScaleNormal="100" workbookViewId="0">
      <selection activeCell="O56" sqref="O56"/>
    </sheetView>
  </sheetViews>
  <sheetFormatPr defaultRowHeight="12.75" x14ac:dyDescent="0.2"/>
  <cols>
    <col min="1" max="1" width="4.28515625" customWidth="1"/>
    <col min="2" max="2" width="5.140625" customWidth="1"/>
    <col min="3" max="3" width="26.42578125" customWidth="1"/>
    <col min="4" max="4" width="14.85546875" customWidth="1"/>
    <col min="5" max="5" width="12.42578125" customWidth="1"/>
    <col min="6" max="6" width="6" customWidth="1"/>
    <col min="7" max="7" width="15.85546875" customWidth="1"/>
    <col min="8" max="8" width="6.85546875" customWidth="1"/>
    <col min="9" max="9" width="15.85546875" customWidth="1"/>
    <col min="10" max="11" width="2.85546875" customWidth="1"/>
    <col min="12" max="12" width="3.7109375" customWidth="1"/>
    <col min="17" max="17" width="9.140625" customWidth="1"/>
  </cols>
  <sheetData>
    <row r="1" spans="2:12" ht="13.5" thickBot="1" x14ac:dyDescent="0.25"/>
    <row r="2" spans="2:12" s="278" customFormat="1" ht="19.5" customHeight="1" thickTop="1" x14ac:dyDescent="0.2">
      <c r="B2" s="274" t="s">
        <v>409</v>
      </c>
      <c r="C2" s="275"/>
      <c r="D2" s="275"/>
      <c r="E2" s="275"/>
      <c r="F2" s="275"/>
      <c r="G2" s="275"/>
      <c r="H2" s="275"/>
      <c r="I2" s="276"/>
      <c r="J2" s="276"/>
      <c r="K2" s="276"/>
      <c r="L2" s="277"/>
    </row>
    <row r="3" spans="2:12" x14ac:dyDescent="0.2">
      <c r="B3" s="222"/>
      <c r="C3" s="223"/>
      <c r="D3" s="223"/>
      <c r="E3" s="223"/>
      <c r="F3" s="223"/>
      <c r="G3" s="223"/>
      <c r="H3" s="223"/>
      <c r="I3" s="223"/>
      <c r="J3" s="223"/>
      <c r="K3" s="223"/>
      <c r="L3" s="224"/>
    </row>
    <row r="4" spans="2:12" x14ac:dyDescent="0.2">
      <c r="B4" s="228"/>
      <c r="C4" s="233" t="s">
        <v>184</v>
      </c>
      <c r="D4" s="529">
        <f>'Desalination Info'!E4</f>
        <v>0</v>
      </c>
      <c r="E4" s="530"/>
      <c r="F4" s="530"/>
      <c r="G4" s="530"/>
      <c r="H4" s="530"/>
      <c r="I4" s="531"/>
      <c r="J4" s="223"/>
      <c r="K4" s="223"/>
      <c r="L4" s="224"/>
    </row>
    <row r="5" spans="2:12" x14ac:dyDescent="0.2">
      <c r="B5" s="228"/>
      <c r="C5" s="233" t="s">
        <v>185</v>
      </c>
      <c r="D5" s="529">
        <f>'Desalination Info'!E5</f>
        <v>0</v>
      </c>
      <c r="E5" s="530"/>
      <c r="F5" s="530"/>
      <c r="G5" s="530"/>
      <c r="H5" s="530"/>
      <c r="I5" s="531"/>
      <c r="J5" s="223"/>
      <c r="K5" s="223"/>
      <c r="L5" s="224"/>
    </row>
    <row r="6" spans="2:12" x14ac:dyDescent="0.2">
      <c r="B6" s="228"/>
      <c r="C6" s="233" t="s">
        <v>186</v>
      </c>
      <c r="D6" s="529">
        <f>'Desalination Info'!E6</f>
        <v>0</v>
      </c>
      <c r="E6" s="530"/>
      <c r="F6" s="530"/>
      <c r="G6" s="530"/>
      <c r="H6" s="530"/>
      <c r="I6" s="531"/>
      <c r="J6" s="223"/>
      <c r="K6" s="223"/>
      <c r="L6" s="224"/>
    </row>
    <row r="7" spans="2:12" ht="13.5" thickBot="1" x14ac:dyDescent="0.25">
      <c r="B7" s="225"/>
      <c r="C7" s="226"/>
      <c r="D7" s="226"/>
      <c r="E7" s="226"/>
      <c r="F7" s="226"/>
      <c r="G7" s="226"/>
      <c r="H7" s="226"/>
      <c r="I7" s="226"/>
      <c r="J7" s="226"/>
      <c r="K7" s="226"/>
      <c r="L7" s="227"/>
    </row>
    <row r="8" spans="2:12" ht="14.25" thickTop="1" thickBot="1" x14ac:dyDescent="0.25">
      <c r="B8" s="527"/>
      <c r="C8" s="527"/>
      <c r="D8" s="527"/>
      <c r="E8" s="527"/>
      <c r="F8" s="527"/>
      <c r="G8" s="527"/>
      <c r="H8" s="527"/>
      <c r="I8" s="527"/>
      <c r="J8" s="527"/>
      <c r="K8" s="527"/>
      <c r="L8" s="527"/>
    </row>
    <row r="9" spans="2:12" s="278" customFormat="1" ht="19.5" customHeight="1" thickTop="1" x14ac:dyDescent="0.2">
      <c r="B9" s="274" t="s">
        <v>461</v>
      </c>
      <c r="C9" s="275"/>
      <c r="D9" s="275"/>
      <c r="E9" s="276"/>
      <c r="F9" s="276"/>
      <c r="G9" s="276"/>
      <c r="H9" s="276"/>
      <c r="I9" s="276"/>
      <c r="J9" s="276"/>
      <c r="K9" s="276"/>
      <c r="L9" s="277"/>
    </row>
    <row r="10" spans="2:12" x14ac:dyDescent="0.2">
      <c r="B10" s="222"/>
      <c r="C10" s="223"/>
      <c r="D10" s="223"/>
      <c r="E10" s="223"/>
      <c r="F10" s="223"/>
      <c r="G10" s="223"/>
      <c r="H10" s="223"/>
      <c r="I10" s="223"/>
      <c r="J10" s="223"/>
      <c r="K10" s="223"/>
      <c r="L10" s="224"/>
    </row>
    <row r="11" spans="2:12" x14ac:dyDescent="0.2">
      <c r="B11" s="222"/>
      <c r="C11" s="255" t="s">
        <v>392</v>
      </c>
      <c r="D11" s="255"/>
      <c r="E11" s="223"/>
      <c r="F11" s="223"/>
      <c r="G11" s="223"/>
      <c r="H11" s="223"/>
      <c r="I11" s="223"/>
      <c r="J11" s="223"/>
      <c r="K11" s="223"/>
      <c r="L11" s="224"/>
    </row>
    <row r="12" spans="2:12" x14ac:dyDescent="0.2">
      <c r="B12" s="222"/>
      <c r="C12" s="234"/>
      <c r="D12" s="234"/>
      <c r="E12" s="223"/>
      <c r="F12" s="223"/>
      <c r="G12" s="223"/>
      <c r="H12" s="223"/>
      <c r="I12" s="223"/>
      <c r="J12" s="223"/>
      <c r="K12" s="223"/>
      <c r="L12" s="224"/>
    </row>
    <row r="13" spans="2:12" x14ac:dyDescent="0.2">
      <c r="B13" s="222"/>
      <c r="C13" s="223"/>
      <c r="D13" s="223"/>
      <c r="E13" s="233" t="s">
        <v>12</v>
      </c>
      <c r="F13" s="223"/>
      <c r="G13" s="233" t="s">
        <v>11</v>
      </c>
      <c r="H13" s="223"/>
      <c r="I13" s="223"/>
      <c r="J13" s="223"/>
      <c r="K13" s="223"/>
      <c r="L13" s="224"/>
    </row>
    <row r="14" spans="2:12" x14ac:dyDescent="0.2">
      <c r="B14" s="222"/>
      <c r="C14" s="233" t="s">
        <v>387</v>
      </c>
      <c r="D14" s="233"/>
      <c r="E14" s="232" t="s">
        <v>162</v>
      </c>
      <c r="F14" s="223"/>
      <c r="G14" s="329">
        <f>'Scenarios '!I19</f>
        <v>0</v>
      </c>
      <c r="H14" s="223"/>
      <c r="I14" s="223"/>
      <c r="J14" s="223"/>
      <c r="K14" s="223"/>
      <c r="L14" s="224"/>
    </row>
    <row r="15" spans="2:12" x14ac:dyDescent="0.2">
      <c r="B15" s="222"/>
      <c r="C15" s="223"/>
      <c r="D15" s="223"/>
      <c r="E15" s="223"/>
      <c r="F15" s="223"/>
      <c r="G15" s="223"/>
      <c r="H15" s="223"/>
      <c r="I15" s="223"/>
      <c r="J15" s="223"/>
      <c r="K15" s="223"/>
      <c r="L15" s="224"/>
    </row>
    <row r="16" spans="2:12" ht="36" customHeight="1" x14ac:dyDescent="0.2">
      <c r="B16" s="222"/>
      <c r="C16" s="528" t="s">
        <v>519</v>
      </c>
      <c r="D16" s="528"/>
      <c r="E16" s="528"/>
      <c r="F16" s="528"/>
      <c r="G16" s="528"/>
      <c r="H16" s="528"/>
      <c r="I16" s="528"/>
      <c r="J16" s="290"/>
      <c r="K16" s="290"/>
      <c r="L16" s="224"/>
    </row>
    <row r="17" spans="2:15" x14ac:dyDescent="0.2">
      <c r="B17" s="222"/>
      <c r="C17" s="233"/>
      <c r="D17" s="233"/>
      <c r="E17" s="236"/>
      <c r="F17" s="233"/>
      <c r="G17" s="229"/>
      <c r="H17" s="223"/>
      <c r="I17" s="223"/>
      <c r="J17" s="223"/>
      <c r="K17" s="223"/>
      <c r="L17" s="224"/>
    </row>
    <row r="18" spans="2:15" x14ac:dyDescent="0.2">
      <c r="B18" s="228" t="s">
        <v>198</v>
      </c>
      <c r="C18" s="233" t="s">
        <v>342</v>
      </c>
      <c r="D18" s="233"/>
      <c r="E18" s="233" t="s">
        <v>202</v>
      </c>
      <c r="F18" s="233"/>
      <c r="G18" s="233" t="s">
        <v>11</v>
      </c>
      <c r="H18" s="223"/>
      <c r="I18" s="233" t="s">
        <v>416</v>
      </c>
      <c r="J18" s="223"/>
      <c r="K18" s="223"/>
      <c r="L18" s="224"/>
      <c r="N18" s="243"/>
      <c r="O18" s="243"/>
    </row>
    <row r="19" spans="2:15" x14ac:dyDescent="0.2">
      <c r="B19" s="228"/>
      <c r="C19" s="229" t="s">
        <v>286</v>
      </c>
      <c r="D19" s="308"/>
      <c r="E19" s="232" t="s">
        <v>237</v>
      </c>
      <c r="F19" s="233"/>
      <c r="G19" s="328"/>
      <c r="H19" s="302"/>
      <c r="I19" s="286">
        <f>IF(G14&lt;=10,250000,3000000)</f>
        <v>250000</v>
      </c>
      <c r="J19" s="223"/>
      <c r="K19" s="223"/>
      <c r="L19" s="224"/>
      <c r="N19" s="243"/>
      <c r="O19" s="243"/>
    </row>
    <row r="20" spans="2:15" x14ac:dyDescent="0.2">
      <c r="B20" s="228"/>
      <c r="C20" s="229" t="s">
        <v>287</v>
      </c>
      <c r="D20" s="308"/>
      <c r="E20" s="232" t="s">
        <v>237</v>
      </c>
      <c r="F20" s="233"/>
      <c r="G20" s="328"/>
      <c r="H20" s="302"/>
      <c r="I20" s="286">
        <v>0</v>
      </c>
      <c r="J20" s="223"/>
      <c r="K20" s="223"/>
      <c r="L20" s="224"/>
      <c r="N20" s="243"/>
      <c r="O20" s="243"/>
    </row>
    <row r="21" spans="2:15" x14ac:dyDescent="0.2">
      <c r="B21" s="228"/>
      <c r="C21" s="229"/>
      <c r="D21" s="308"/>
      <c r="E21" s="236"/>
      <c r="F21" s="233"/>
      <c r="G21" s="236"/>
      <c r="H21" s="223"/>
      <c r="I21" s="229"/>
      <c r="J21" s="223"/>
      <c r="K21" s="223"/>
      <c r="L21" s="224"/>
      <c r="N21" s="243"/>
      <c r="O21" s="243"/>
    </row>
    <row r="22" spans="2:15" x14ac:dyDescent="0.2">
      <c r="B22" s="228"/>
      <c r="C22" s="255" t="s">
        <v>349</v>
      </c>
      <c r="D22" s="255"/>
      <c r="E22" s="232" t="s">
        <v>237</v>
      </c>
      <c r="F22" s="223"/>
      <c r="G22" s="287">
        <f>SUM(G19:G20)</f>
        <v>0</v>
      </c>
      <c r="H22" s="300"/>
      <c r="I22" s="298">
        <f>SUM(I19:I20)</f>
        <v>250000</v>
      </c>
      <c r="J22" s="223"/>
      <c r="K22" s="223"/>
      <c r="L22" s="224"/>
      <c r="N22" s="243"/>
      <c r="O22" s="243"/>
    </row>
    <row r="23" spans="2:15" x14ac:dyDescent="0.2">
      <c r="B23" s="228"/>
      <c r="C23" s="229"/>
      <c r="D23" s="308"/>
      <c r="E23" s="233"/>
      <c r="F23" s="233"/>
      <c r="G23" s="233"/>
      <c r="H23" s="233"/>
      <c r="I23" s="233"/>
      <c r="J23" s="223"/>
      <c r="K23" s="223"/>
      <c r="L23" s="224"/>
      <c r="N23" s="243"/>
      <c r="O23" s="243"/>
    </row>
    <row r="24" spans="2:15" x14ac:dyDescent="0.2">
      <c r="B24" s="254" t="s">
        <v>157</v>
      </c>
      <c r="C24" s="233" t="s">
        <v>343</v>
      </c>
      <c r="D24" s="233"/>
      <c r="E24" s="233"/>
      <c r="F24" s="233"/>
      <c r="G24" s="233"/>
      <c r="H24" s="233"/>
      <c r="I24" s="233"/>
      <c r="J24" s="223"/>
      <c r="K24" s="223"/>
      <c r="L24" s="224"/>
      <c r="N24" s="243"/>
      <c r="O24" s="243"/>
    </row>
    <row r="25" spans="2:15" x14ac:dyDescent="0.2">
      <c r="B25" s="230"/>
      <c r="C25" s="229" t="s">
        <v>333</v>
      </c>
      <c r="D25" s="308"/>
      <c r="E25" s="232" t="s">
        <v>334</v>
      </c>
      <c r="F25" s="223"/>
      <c r="G25" s="328"/>
      <c r="H25" s="302"/>
      <c r="I25" s="286">
        <f>IF('Hybrid Power'!H29&lt;=10,100000,1000000)</f>
        <v>100000</v>
      </c>
      <c r="J25" s="223"/>
      <c r="K25" s="223"/>
      <c r="L25" s="224"/>
      <c r="N25" s="243"/>
    </row>
    <row r="26" spans="2:15" x14ac:dyDescent="0.2">
      <c r="B26" s="230"/>
      <c r="C26" s="229" t="s">
        <v>520</v>
      </c>
      <c r="D26" s="308"/>
      <c r="E26" s="232" t="s">
        <v>336</v>
      </c>
      <c r="F26" s="223"/>
      <c r="G26" s="331"/>
      <c r="H26" s="302"/>
      <c r="I26" s="286">
        <v>0</v>
      </c>
      <c r="J26" s="223"/>
      <c r="K26" s="223"/>
      <c r="L26" s="224"/>
      <c r="N26" s="243"/>
    </row>
    <row r="27" spans="2:15" ht="6.75" customHeight="1" x14ac:dyDescent="0.2">
      <c r="B27" s="230"/>
      <c r="C27" s="229"/>
      <c r="D27" s="308"/>
      <c r="E27" s="229"/>
      <c r="F27" s="229"/>
      <c r="G27" s="229"/>
      <c r="H27" s="229"/>
      <c r="I27" s="229"/>
      <c r="J27" s="229"/>
      <c r="K27" s="229"/>
      <c r="L27" s="224"/>
      <c r="N27" s="243"/>
    </row>
    <row r="28" spans="2:15" x14ac:dyDescent="0.2">
      <c r="B28" s="230"/>
      <c r="C28" s="255" t="s">
        <v>350</v>
      </c>
      <c r="D28" s="255"/>
      <c r="E28" s="232" t="s">
        <v>237</v>
      </c>
      <c r="F28" s="223"/>
      <c r="G28" s="287">
        <f>G25*G26</f>
        <v>0</v>
      </c>
      <c r="H28" s="300"/>
      <c r="I28" s="298">
        <f>I25*I26</f>
        <v>0</v>
      </c>
      <c r="J28" s="223"/>
      <c r="K28" s="223"/>
      <c r="L28" s="224"/>
      <c r="N28" s="243"/>
    </row>
    <row r="29" spans="2:15" x14ac:dyDescent="0.2">
      <c r="B29" s="228"/>
      <c r="C29" s="233"/>
      <c r="D29" s="233"/>
      <c r="E29" s="223"/>
      <c r="F29" s="223"/>
      <c r="G29" s="223"/>
      <c r="H29" s="223"/>
      <c r="I29" s="223"/>
      <c r="J29" s="223"/>
      <c r="K29" s="223"/>
      <c r="L29" s="224"/>
      <c r="N29" s="243"/>
    </row>
    <row r="30" spans="2:15" x14ac:dyDescent="0.2">
      <c r="B30" s="228"/>
      <c r="C30" s="233"/>
      <c r="D30" s="233"/>
      <c r="E30" s="233" t="s">
        <v>202</v>
      </c>
      <c r="F30" s="233"/>
      <c r="G30" s="233" t="s">
        <v>11</v>
      </c>
      <c r="H30" s="223"/>
      <c r="I30" s="233" t="s">
        <v>416</v>
      </c>
      <c r="J30" s="223"/>
      <c r="K30" s="223"/>
      <c r="L30" s="224"/>
      <c r="N30" s="243"/>
    </row>
    <row r="31" spans="2:15" x14ac:dyDescent="0.2">
      <c r="B31" s="228" t="s">
        <v>200</v>
      </c>
      <c r="C31" s="233" t="s">
        <v>340</v>
      </c>
      <c r="D31" s="233"/>
      <c r="E31" s="232" t="s">
        <v>237</v>
      </c>
      <c r="F31" s="223"/>
      <c r="G31" s="328"/>
      <c r="H31" s="302"/>
      <c r="I31" s="286">
        <f>0.2*I22</f>
        <v>50000</v>
      </c>
      <c r="J31" s="223"/>
      <c r="K31" s="223"/>
      <c r="L31" s="224"/>
      <c r="N31" s="243"/>
    </row>
    <row r="32" spans="2:15" x14ac:dyDescent="0.2">
      <c r="B32" s="228" t="s">
        <v>210</v>
      </c>
      <c r="C32" s="233" t="s">
        <v>165</v>
      </c>
      <c r="D32" s="233"/>
      <c r="E32" s="232" t="s">
        <v>237</v>
      </c>
      <c r="F32" s="223"/>
      <c r="G32" s="328"/>
      <c r="H32" s="302"/>
      <c r="I32" s="286">
        <f>0.15*I22</f>
        <v>37500</v>
      </c>
      <c r="J32" s="223"/>
      <c r="K32" s="223"/>
      <c r="L32" s="224"/>
      <c r="N32" s="244"/>
    </row>
    <row r="33" spans="2:14" x14ac:dyDescent="0.2">
      <c r="B33" s="254" t="s">
        <v>178</v>
      </c>
      <c r="C33" s="233" t="s">
        <v>338</v>
      </c>
      <c r="D33" s="233"/>
      <c r="E33" s="232" t="s">
        <v>237</v>
      </c>
      <c r="F33" s="223"/>
      <c r="G33" s="328"/>
      <c r="H33" s="302"/>
      <c r="I33" s="286">
        <f>0.15*I22</f>
        <v>37500</v>
      </c>
      <c r="J33" s="223"/>
      <c r="K33" s="223"/>
      <c r="L33" s="224"/>
      <c r="N33" s="244"/>
    </row>
    <row r="34" spans="2:14" x14ac:dyDescent="0.2">
      <c r="B34" s="254" t="s">
        <v>179</v>
      </c>
      <c r="C34" s="233" t="s">
        <v>339</v>
      </c>
      <c r="D34" s="233"/>
      <c r="E34" s="232"/>
      <c r="F34" s="223"/>
      <c r="G34" s="328"/>
      <c r="H34" s="302"/>
      <c r="I34" s="286">
        <f>0.25*I22</f>
        <v>62500</v>
      </c>
      <c r="J34" s="223"/>
      <c r="K34" s="223"/>
      <c r="L34" s="224"/>
      <c r="N34" s="244"/>
    </row>
    <row r="35" spans="2:14" x14ac:dyDescent="0.2">
      <c r="B35" s="254" t="s">
        <v>180</v>
      </c>
      <c r="C35" s="233" t="s">
        <v>521</v>
      </c>
      <c r="D35" s="233"/>
      <c r="E35" s="232" t="s">
        <v>237</v>
      </c>
      <c r="F35" s="223"/>
      <c r="G35" s="328"/>
      <c r="H35" s="302"/>
      <c r="I35" s="286">
        <f>0.08*I22</f>
        <v>20000</v>
      </c>
      <c r="J35" s="223"/>
      <c r="K35" s="223"/>
      <c r="L35" s="224"/>
      <c r="N35" s="244"/>
    </row>
    <row r="36" spans="2:14" ht="9" customHeight="1" x14ac:dyDescent="0.2">
      <c r="B36" s="254"/>
      <c r="C36" s="233"/>
      <c r="D36" s="233"/>
      <c r="E36" s="236"/>
      <c r="F36" s="223"/>
      <c r="G36" s="256"/>
      <c r="H36" s="223"/>
      <c r="I36" s="256"/>
      <c r="J36" s="223"/>
      <c r="K36" s="223"/>
      <c r="L36" s="224"/>
      <c r="N36" s="244"/>
    </row>
    <row r="37" spans="2:14" x14ac:dyDescent="0.2">
      <c r="B37" s="230"/>
      <c r="C37" s="255" t="s">
        <v>266</v>
      </c>
      <c r="D37" s="255"/>
      <c r="E37" s="232" t="s">
        <v>237</v>
      </c>
      <c r="F37" s="223"/>
      <c r="G37" s="287">
        <f>SUM(G31:G35)+G28+G22</f>
        <v>0</v>
      </c>
      <c r="H37" s="300"/>
      <c r="I37" s="298">
        <f>SUM(I31:I35)+I28+I22</f>
        <v>457500</v>
      </c>
      <c r="J37" s="223"/>
      <c r="K37" s="223"/>
      <c r="L37" s="224"/>
      <c r="N37" s="244"/>
    </row>
    <row r="38" spans="2:14" x14ac:dyDescent="0.2">
      <c r="B38" s="230"/>
      <c r="C38" s="229"/>
      <c r="D38" s="308"/>
      <c r="E38" s="223"/>
      <c r="F38" s="223"/>
      <c r="G38" s="223"/>
      <c r="H38" s="223"/>
      <c r="I38" s="223"/>
      <c r="J38" s="223"/>
      <c r="K38" s="223"/>
      <c r="L38" s="224"/>
      <c r="N38" s="243"/>
    </row>
    <row r="39" spans="2:14" x14ac:dyDescent="0.2">
      <c r="B39" s="230"/>
      <c r="C39" s="229"/>
      <c r="D39" s="308"/>
      <c r="E39" s="233" t="s">
        <v>202</v>
      </c>
      <c r="F39" s="233"/>
      <c r="G39" s="233" t="s">
        <v>11</v>
      </c>
      <c r="H39" s="223"/>
      <c r="I39" s="233" t="s">
        <v>416</v>
      </c>
      <c r="J39" s="223"/>
      <c r="K39" s="223"/>
      <c r="L39" s="224"/>
      <c r="N39" s="243"/>
    </row>
    <row r="40" spans="2:14" x14ac:dyDescent="0.2">
      <c r="B40" s="254" t="s">
        <v>170</v>
      </c>
      <c r="C40" s="233" t="s">
        <v>341</v>
      </c>
      <c r="D40" s="233"/>
      <c r="E40" s="232" t="s">
        <v>237</v>
      </c>
      <c r="F40" s="223"/>
      <c r="G40" s="330"/>
      <c r="H40" s="302"/>
      <c r="I40" s="289">
        <f>0.1*I22</f>
        <v>25000</v>
      </c>
      <c r="J40" s="223"/>
      <c r="K40" s="223"/>
      <c r="L40" s="224"/>
      <c r="N40" s="243"/>
    </row>
    <row r="41" spans="2:14" ht="9.75" customHeight="1" x14ac:dyDescent="0.2">
      <c r="B41" s="254"/>
      <c r="C41" s="233"/>
      <c r="D41" s="233"/>
      <c r="E41" s="236"/>
      <c r="F41" s="223"/>
      <c r="G41" s="288"/>
      <c r="H41" s="302"/>
      <c r="I41" s="288"/>
      <c r="J41" s="223"/>
      <c r="K41" s="223"/>
      <c r="L41" s="224"/>
      <c r="N41" s="243"/>
    </row>
    <row r="42" spans="2:14" x14ac:dyDescent="0.2">
      <c r="B42" s="254"/>
      <c r="C42" s="255" t="s">
        <v>267</v>
      </c>
      <c r="D42" s="255"/>
      <c r="E42" s="232" t="s">
        <v>237</v>
      </c>
      <c r="F42" s="223"/>
      <c r="G42" s="289">
        <f>G37+G40</f>
        <v>0</v>
      </c>
      <c r="H42" s="302"/>
      <c r="I42" s="289">
        <f>I37+I40</f>
        <v>482500</v>
      </c>
      <c r="J42" s="223"/>
      <c r="K42" s="223"/>
      <c r="L42" s="224"/>
      <c r="N42" s="243"/>
    </row>
    <row r="43" spans="2:14" x14ac:dyDescent="0.2">
      <c r="B43" s="254"/>
      <c r="C43" s="229"/>
      <c r="D43" s="308"/>
      <c r="E43" s="223"/>
      <c r="F43" s="223"/>
      <c r="G43" s="223"/>
      <c r="H43" s="223"/>
      <c r="I43" s="223"/>
      <c r="J43" s="223"/>
      <c r="K43" s="223"/>
      <c r="L43" s="224"/>
      <c r="N43" s="243"/>
    </row>
    <row r="44" spans="2:14" x14ac:dyDescent="0.2">
      <c r="B44" s="230"/>
      <c r="C44" s="229"/>
      <c r="D44" s="308"/>
      <c r="E44" s="233" t="s">
        <v>202</v>
      </c>
      <c r="F44" s="233"/>
      <c r="G44" s="233" t="s">
        <v>11</v>
      </c>
      <c r="H44" s="223"/>
      <c r="I44" s="233" t="s">
        <v>416</v>
      </c>
      <c r="J44" s="223"/>
      <c r="K44" s="223"/>
      <c r="L44" s="224"/>
      <c r="N44" s="244"/>
    </row>
    <row r="45" spans="2:14" x14ac:dyDescent="0.2">
      <c r="B45" s="254" t="s">
        <v>171</v>
      </c>
      <c r="C45" s="233" t="s">
        <v>510</v>
      </c>
      <c r="D45" s="233"/>
      <c r="E45" s="232" t="s">
        <v>237</v>
      </c>
      <c r="F45" s="223"/>
      <c r="G45" s="330"/>
      <c r="H45" s="302"/>
      <c r="I45" s="289">
        <f>0.05*I22</f>
        <v>12500</v>
      </c>
      <c r="J45" s="223"/>
      <c r="K45" s="223"/>
      <c r="L45" s="224"/>
    </row>
    <row r="46" spans="2:14" x14ac:dyDescent="0.2">
      <c r="B46" s="254"/>
      <c r="C46" s="233"/>
      <c r="D46" s="233"/>
      <c r="E46" s="236"/>
      <c r="F46" s="223"/>
      <c r="G46" s="223"/>
      <c r="H46" s="223"/>
      <c r="I46" s="229"/>
      <c r="J46" s="223"/>
      <c r="K46" s="223"/>
      <c r="L46" s="224"/>
    </row>
    <row r="47" spans="2:14" x14ac:dyDescent="0.2">
      <c r="B47" s="230"/>
      <c r="C47" s="229"/>
      <c r="D47" s="308"/>
      <c r="E47" s="233" t="s">
        <v>202</v>
      </c>
      <c r="F47" s="233"/>
      <c r="G47" s="233" t="s">
        <v>11</v>
      </c>
      <c r="H47" s="223"/>
      <c r="I47" s="223"/>
      <c r="J47" s="223"/>
      <c r="K47" s="223"/>
      <c r="L47" s="224"/>
    </row>
    <row r="48" spans="2:14" x14ac:dyDescent="0.2">
      <c r="B48" s="254" t="s">
        <v>327</v>
      </c>
      <c r="C48" s="233" t="s">
        <v>329</v>
      </c>
      <c r="D48" s="233"/>
      <c r="E48" s="232" t="s">
        <v>237</v>
      </c>
      <c r="F48" s="223"/>
      <c r="G48" s="328">
        <v>0</v>
      </c>
      <c r="H48" s="223"/>
      <c r="I48" s="223"/>
      <c r="J48" s="223"/>
      <c r="K48" s="223"/>
      <c r="L48" s="224"/>
    </row>
    <row r="49" spans="1:12" ht="13.5" thickBot="1" x14ac:dyDescent="0.25">
      <c r="B49" s="225"/>
      <c r="C49" s="226"/>
      <c r="D49" s="226"/>
      <c r="E49" s="226"/>
      <c r="F49" s="226"/>
      <c r="G49" s="226"/>
      <c r="H49" s="226"/>
      <c r="I49" s="226"/>
      <c r="J49" s="226"/>
      <c r="K49" s="226"/>
      <c r="L49" s="227"/>
    </row>
    <row r="50" spans="1:12" ht="14.25" thickTop="1" thickBot="1" x14ac:dyDescent="0.25">
      <c r="B50" s="257"/>
      <c r="C50" s="257"/>
      <c r="D50" s="257"/>
      <c r="E50" s="257"/>
      <c r="F50" s="257"/>
      <c r="G50" s="257"/>
      <c r="H50" s="257"/>
      <c r="I50" s="257"/>
      <c r="J50" s="257"/>
      <c r="K50" s="257"/>
      <c r="L50" s="257"/>
    </row>
    <row r="51" spans="1:12" s="278" customFormat="1" ht="19.5" customHeight="1" thickTop="1" thickBot="1" x14ac:dyDescent="0.25">
      <c r="B51" s="274" t="s">
        <v>460</v>
      </c>
      <c r="C51" s="275"/>
      <c r="D51" s="275"/>
      <c r="E51" s="276"/>
      <c r="F51" s="276"/>
      <c r="G51" s="276"/>
      <c r="H51" s="276"/>
      <c r="I51" s="276"/>
      <c r="J51" s="276"/>
      <c r="K51" s="276"/>
      <c r="L51" s="277"/>
    </row>
    <row r="52" spans="1:12" ht="8.25" customHeight="1" thickTop="1" x14ac:dyDescent="0.2">
      <c r="B52" s="245"/>
      <c r="C52" s="218"/>
      <c r="D52" s="218"/>
      <c r="E52" s="218"/>
      <c r="F52" s="218"/>
      <c r="G52" s="218"/>
      <c r="H52" s="218"/>
      <c r="I52" s="218"/>
      <c r="J52" s="218"/>
      <c r="K52" s="218"/>
      <c r="L52" s="219"/>
    </row>
    <row r="53" spans="1:12" x14ac:dyDescent="0.2">
      <c r="B53" s="222"/>
      <c r="C53" s="223"/>
      <c r="D53" s="223"/>
      <c r="E53" s="233" t="s">
        <v>202</v>
      </c>
      <c r="F53" s="233"/>
      <c r="G53" s="233" t="s">
        <v>11</v>
      </c>
      <c r="H53" s="223"/>
      <c r="I53" s="233"/>
      <c r="J53" s="223"/>
      <c r="K53" s="223"/>
      <c r="L53" s="224"/>
    </row>
    <row r="54" spans="1:12" x14ac:dyDescent="0.2">
      <c r="B54" s="222"/>
      <c r="C54" s="233" t="s">
        <v>268</v>
      </c>
      <c r="D54" s="233"/>
      <c r="E54" s="232" t="s">
        <v>237</v>
      </c>
      <c r="F54" s="223"/>
      <c r="G54" s="298">
        <f>G42+G45+G48</f>
        <v>0</v>
      </c>
      <c r="H54" s="300"/>
      <c r="I54" s="223"/>
      <c r="J54" s="223"/>
      <c r="K54" s="223"/>
      <c r="L54" s="224"/>
    </row>
    <row r="55" spans="1:12" ht="13.5" thickBot="1" x14ac:dyDescent="0.25">
      <c r="B55" s="225"/>
      <c r="C55" s="226"/>
      <c r="D55" s="226"/>
      <c r="E55" s="226"/>
      <c r="F55" s="226"/>
      <c r="G55" s="226"/>
      <c r="H55" s="226"/>
      <c r="I55" s="226"/>
      <c r="J55" s="226"/>
      <c r="K55" s="226"/>
      <c r="L55" s="227"/>
    </row>
    <row r="56" spans="1:12" ht="13.5" thickTop="1" x14ac:dyDescent="0.2"/>
    <row r="57" spans="1:12" ht="18" x14ac:dyDescent="0.25">
      <c r="A57" s="215"/>
      <c r="H57" s="23"/>
      <c r="I57" s="23"/>
    </row>
    <row r="59" spans="1:12" x14ac:dyDescent="0.2">
      <c r="H59" s="23"/>
    </row>
  </sheetData>
  <sheetProtection algorithmName="SHA-512" hashValue="8Pud0LgV6d9Av9FfhOdcWVhmcSR1hDmbE8WeJsUdafBfqloXQyGAEQMHOSZo/M7iBc2GQJCjnfvz4QnHe5nggA==" saltValue="7omOV643VjvGVd1C4x2dxQ==" spinCount="100000" sheet="1" objects="1" scenarios="1"/>
  <mergeCells count="5">
    <mergeCell ref="B8:L8"/>
    <mergeCell ref="C16:I16"/>
    <mergeCell ref="D4:I4"/>
    <mergeCell ref="D5:I5"/>
    <mergeCell ref="D6:I6"/>
  </mergeCells>
  <pageMargins left="0.7" right="0.7" top="0.75" bottom="0.75" header="0.3" footer="0.3"/>
  <pageSetup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rid_sht23OM">
    <tabColor theme="5" tint="-0.249977111117893"/>
    <pageSetUpPr fitToPage="1"/>
  </sheetPr>
  <dimension ref="A1:M50"/>
  <sheetViews>
    <sheetView showGridLines="0" topLeftCell="A19" zoomScaleNormal="100" workbookViewId="0">
      <selection activeCell="M35" sqref="M35"/>
    </sheetView>
  </sheetViews>
  <sheetFormatPr defaultRowHeight="12.75" x14ac:dyDescent="0.2"/>
  <cols>
    <col min="1" max="1" width="6.28515625" customWidth="1"/>
    <col min="2" max="2" width="5.140625" customWidth="1"/>
    <col min="3" max="3" width="33.85546875" customWidth="1"/>
    <col min="4" max="4" width="3.85546875" customWidth="1"/>
    <col min="5" max="5" width="12.28515625" customWidth="1"/>
    <col min="6" max="6" width="7.28515625" customWidth="1"/>
    <col min="7" max="7" width="14.7109375" customWidth="1"/>
    <col min="8" max="8" width="7.7109375" customWidth="1"/>
    <col min="9" max="9" width="15.85546875" customWidth="1"/>
    <col min="10" max="10" width="2.5703125" customWidth="1"/>
    <col min="11" max="11" width="3.7109375" customWidth="1"/>
  </cols>
  <sheetData>
    <row r="1" spans="1:12" ht="13.5" thickBot="1" x14ac:dyDescent="0.25">
      <c r="A1" s="387"/>
      <c r="B1" s="387"/>
      <c r="C1" s="387"/>
      <c r="D1" s="387"/>
      <c r="E1" s="387"/>
      <c r="F1" s="387"/>
      <c r="G1" s="387"/>
      <c r="H1" s="387"/>
      <c r="I1" s="387"/>
      <c r="J1" s="387"/>
      <c r="K1" s="387"/>
      <c r="L1" s="387"/>
    </row>
    <row r="2" spans="1:12" ht="19.5" customHeight="1" thickTop="1" x14ac:dyDescent="0.35">
      <c r="A2" s="387"/>
      <c r="B2" s="344" t="s">
        <v>409</v>
      </c>
      <c r="C2" s="349"/>
      <c r="D2" s="349"/>
      <c r="E2" s="349"/>
      <c r="F2" s="349"/>
      <c r="G2" s="349"/>
      <c r="H2" s="349"/>
      <c r="I2" s="345"/>
      <c r="J2" s="345"/>
      <c r="K2" s="346"/>
      <c r="L2" s="387"/>
    </row>
    <row r="3" spans="1:12" x14ac:dyDescent="0.2">
      <c r="A3" s="387"/>
      <c r="B3" s="336"/>
      <c r="C3" s="337"/>
      <c r="D3" s="337"/>
      <c r="E3" s="337"/>
      <c r="F3" s="337"/>
      <c r="G3" s="337"/>
      <c r="H3" s="337"/>
      <c r="I3" s="337"/>
      <c r="J3" s="337"/>
      <c r="K3" s="338"/>
      <c r="L3" s="387"/>
    </row>
    <row r="4" spans="1:12" x14ac:dyDescent="0.2">
      <c r="A4" s="387"/>
      <c r="B4" s="350"/>
      <c r="C4" s="351" t="s">
        <v>184</v>
      </c>
      <c r="D4" s="351"/>
      <c r="E4" s="509">
        <f>'Desalination Info'!E4</f>
        <v>0</v>
      </c>
      <c r="F4" s="510"/>
      <c r="G4" s="510"/>
      <c r="H4" s="510"/>
      <c r="I4" s="511"/>
      <c r="J4" s="337"/>
      <c r="K4" s="338"/>
      <c r="L4" s="387"/>
    </row>
    <row r="5" spans="1:12" x14ac:dyDescent="0.2">
      <c r="A5" s="387"/>
      <c r="B5" s="350"/>
      <c r="C5" s="351" t="s">
        <v>185</v>
      </c>
      <c r="D5" s="351"/>
      <c r="E5" s="509">
        <f>'Desalination Info'!E5</f>
        <v>0</v>
      </c>
      <c r="F5" s="510"/>
      <c r="G5" s="510"/>
      <c r="H5" s="510"/>
      <c r="I5" s="511"/>
      <c r="J5" s="337"/>
      <c r="K5" s="338"/>
      <c r="L5" s="387"/>
    </row>
    <row r="6" spans="1:12" x14ac:dyDescent="0.2">
      <c r="A6" s="387"/>
      <c r="B6" s="350"/>
      <c r="C6" s="351" t="s">
        <v>186</v>
      </c>
      <c r="D6" s="351"/>
      <c r="E6" s="509">
        <f>'Desalination Info'!E6</f>
        <v>0</v>
      </c>
      <c r="F6" s="510"/>
      <c r="G6" s="510"/>
      <c r="H6" s="510"/>
      <c r="I6" s="511"/>
      <c r="J6" s="337"/>
      <c r="K6" s="338"/>
      <c r="L6" s="387"/>
    </row>
    <row r="7" spans="1:12" ht="13.5" thickBot="1" x14ac:dyDescent="0.25">
      <c r="A7" s="387"/>
      <c r="B7" s="340"/>
      <c r="C7" s="341"/>
      <c r="D7" s="341"/>
      <c r="E7" s="341"/>
      <c r="F7" s="341"/>
      <c r="G7" s="341"/>
      <c r="H7" s="341"/>
      <c r="I7" s="341"/>
      <c r="J7" s="341"/>
      <c r="K7" s="342"/>
      <c r="L7" s="387"/>
    </row>
    <row r="8" spans="1:12" ht="14.25" thickTop="1" thickBot="1" x14ac:dyDescent="0.25">
      <c r="A8" s="387"/>
      <c r="B8" s="522"/>
      <c r="C8" s="522"/>
      <c r="D8" s="522"/>
      <c r="E8" s="522"/>
      <c r="F8" s="522"/>
      <c r="G8" s="522"/>
      <c r="H8" s="522"/>
      <c r="I8" s="522"/>
      <c r="J8" s="522"/>
      <c r="K8" s="522"/>
      <c r="L8" s="387"/>
    </row>
    <row r="9" spans="1:12" ht="19.5" customHeight="1" thickTop="1" x14ac:dyDescent="0.35">
      <c r="A9" s="387"/>
      <c r="B9" s="344" t="s">
        <v>463</v>
      </c>
      <c r="C9" s="349"/>
      <c r="D9" s="349"/>
      <c r="E9" s="345"/>
      <c r="F9" s="345"/>
      <c r="G9" s="345"/>
      <c r="H9" s="345"/>
      <c r="I9" s="345"/>
      <c r="J9" s="345"/>
      <c r="K9" s="346"/>
      <c r="L9" s="387"/>
    </row>
    <row r="10" spans="1:12" x14ac:dyDescent="0.2">
      <c r="A10" s="387"/>
      <c r="B10" s="336"/>
      <c r="C10" s="337"/>
      <c r="D10" s="337"/>
      <c r="E10" s="337"/>
      <c r="F10" s="337"/>
      <c r="G10" s="337"/>
      <c r="H10" s="337"/>
      <c r="I10" s="337"/>
      <c r="J10" s="337"/>
      <c r="K10" s="338"/>
      <c r="L10" s="387"/>
    </row>
    <row r="11" spans="1:12" x14ac:dyDescent="0.2">
      <c r="A11" s="387"/>
      <c r="B11" s="336"/>
      <c r="C11" s="378" t="s">
        <v>395</v>
      </c>
      <c r="D11" s="337"/>
      <c r="E11" s="337"/>
      <c r="F11" s="337"/>
      <c r="G11" s="337"/>
      <c r="H11" s="337"/>
      <c r="I11" s="337"/>
      <c r="J11" s="337"/>
      <c r="K11" s="338"/>
      <c r="L11" s="387"/>
    </row>
    <row r="12" spans="1:12" x14ac:dyDescent="0.2">
      <c r="A12" s="387"/>
      <c r="B12" s="336"/>
      <c r="C12" s="337"/>
      <c r="D12" s="337"/>
      <c r="E12" s="337"/>
      <c r="F12" s="337"/>
      <c r="G12" s="337"/>
      <c r="H12" s="337"/>
      <c r="I12" s="337"/>
      <c r="J12" s="337"/>
      <c r="K12" s="338"/>
      <c r="L12" s="387"/>
    </row>
    <row r="13" spans="1:12" x14ac:dyDescent="0.2">
      <c r="A13" s="387"/>
      <c r="B13" s="336"/>
      <c r="C13" s="337"/>
      <c r="D13" s="337"/>
      <c r="E13" s="351" t="s">
        <v>12</v>
      </c>
      <c r="F13" s="337"/>
      <c r="G13" s="351" t="s">
        <v>11</v>
      </c>
      <c r="H13" s="337"/>
      <c r="I13" s="337"/>
      <c r="J13" s="337"/>
      <c r="K13" s="338"/>
      <c r="L13" s="387"/>
    </row>
    <row r="14" spans="1:12" x14ac:dyDescent="0.2">
      <c r="A14" s="387"/>
      <c r="B14" s="336"/>
      <c r="C14" s="351" t="s">
        <v>396</v>
      </c>
      <c r="D14" s="403"/>
      <c r="E14" s="359" t="s">
        <v>162</v>
      </c>
      <c r="F14" s="337"/>
      <c r="G14" s="437">
        <f>'Scenarios '!I15</f>
        <v>0</v>
      </c>
      <c r="H14" s="337"/>
      <c r="I14" s="337"/>
      <c r="J14" s="337"/>
      <c r="K14" s="338"/>
      <c r="L14" s="387"/>
    </row>
    <row r="15" spans="1:12" x14ac:dyDescent="0.2">
      <c r="A15" s="387"/>
      <c r="B15" s="336"/>
      <c r="C15" s="337"/>
      <c r="D15" s="337"/>
      <c r="E15" s="337"/>
      <c r="F15" s="337"/>
      <c r="G15" s="337"/>
      <c r="H15" s="337"/>
      <c r="I15" s="337"/>
      <c r="J15" s="337"/>
      <c r="K15" s="338"/>
      <c r="L15" s="387"/>
    </row>
    <row r="16" spans="1:12" ht="27.75" customHeight="1" x14ac:dyDescent="0.2">
      <c r="A16" s="387"/>
      <c r="B16" s="336"/>
      <c r="C16" s="507" t="s">
        <v>522</v>
      </c>
      <c r="D16" s="507"/>
      <c r="E16" s="507"/>
      <c r="F16" s="507"/>
      <c r="G16" s="507"/>
      <c r="H16" s="507"/>
      <c r="I16" s="507"/>
      <c r="J16" s="337"/>
      <c r="K16" s="338"/>
      <c r="L16" s="387"/>
    </row>
    <row r="17" spans="1:13" x14ac:dyDescent="0.2">
      <c r="A17" s="387"/>
      <c r="B17" s="336"/>
      <c r="C17" s="337"/>
      <c r="D17" s="337"/>
      <c r="E17" s="337"/>
      <c r="F17" s="337"/>
      <c r="G17" s="337"/>
      <c r="H17" s="337"/>
      <c r="I17" s="337"/>
      <c r="J17" s="337"/>
      <c r="K17" s="338"/>
      <c r="L17" s="387"/>
    </row>
    <row r="18" spans="1:13" ht="12.75" customHeight="1" x14ac:dyDescent="0.2">
      <c r="A18" s="387"/>
      <c r="B18" s="336"/>
      <c r="C18" s="337"/>
      <c r="D18" s="337"/>
      <c r="E18" s="351" t="s">
        <v>12</v>
      </c>
      <c r="F18" s="337"/>
      <c r="G18" s="351" t="s">
        <v>11</v>
      </c>
      <c r="H18" s="337"/>
      <c r="I18" s="337"/>
      <c r="J18" s="337"/>
      <c r="K18" s="338"/>
      <c r="L18" s="387"/>
    </row>
    <row r="19" spans="1:13" ht="12.75" customHeight="1" x14ac:dyDescent="0.2">
      <c r="A19" s="387"/>
      <c r="B19" s="336"/>
      <c r="C19" s="351" t="s">
        <v>308</v>
      </c>
      <c r="D19" s="351"/>
      <c r="E19" s="359" t="s">
        <v>161</v>
      </c>
      <c r="F19" s="351"/>
      <c r="G19" s="374">
        <f>G14*24*1000</f>
        <v>0</v>
      </c>
      <c r="H19" s="337"/>
      <c r="I19" s="337"/>
      <c r="J19" s="337"/>
      <c r="K19" s="338"/>
      <c r="L19" s="387"/>
    </row>
    <row r="20" spans="1:13" x14ac:dyDescent="0.2">
      <c r="A20" s="387"/>
      <c r="B20" s="336"/>
      <c r="C20" s="351"/>
      <c r="D20" s="351"/>
      <c r="E20" s="366"/>
      <c r="F20" s="351"/>
      <c r="G20" s="358"/>
      <c r="H20" s="337"/>
      <c r="I20" s="337"/>
      <c r="J20" s="337"/>
      <c r="K20" s="338"/>
      <c r="L20" s="387"/>
    </row>
    <row r="21" spans="1:13" x14ac:dyDescent="0.2">
      <c r="A21" s="387"/>
      <c r="B21" s="336"/>
      <c r="C21" s="351"/>
      <c r="D21" s="351"/>
      <c r="E21" s="366"/>
      <c r="F21" s="351"/>
      <c r="G21" s="358"/>
      <c r="H21" s="337"/>
      <c r="I21" s="337"/>
      <c r="J21" s="337"/>
      <c r="K21" s="338"/>
      <c r="L21" s="387"/>
    </row>
    <row r="22" spans="1:13" ht="12.75" customHeight="1" x14ac:dyDescent="0.2">
      <c r="A22" s="387"/>
      <c r="B22" s="336"/>
      <c r="C22" s="507" t="s">
        <v>432</v>
      </c>
      <c r="D22" s="507"/>
      <c r="E22" s="507"/>
      <c r="F22" s="507"/>
      <c r="G22" s="507"/>
      <c r="H22" s="507"/>
      <c r="I22" s="337"/>
      <c r="J22" s="337"/>
      <c r="K22" s="338"/>
      <c r="L22" s="387"/>
    </row>
    <row r="23" spans="1:13" x14ac:dyDescent="0.2">
      <c r="A23" s="387"/>
      <c r="B23" s="336"/>
      <c r="C23" s="351"/>
      <c r="D23" s="351"/>
      <c r="E23" s="366"/>
      <c r="F23" s="351"/>
      <c r="G23" s="358"/>
      <c r="H23" s="337"/>
      <c r="I23" s="337"/>
      <c r="J23" s="337"/>
      <c r="K23" s="338"/>
      <c r="L23" s="387"/>
    </row>
    <row r="24" spans="1:13" x14ac:dyDescent="0.2">
      <c r="A24" s="387"/>
      <c r="B24" s="336"/>
      <c r="C24" s="351"/>
      <c r="D24" s="351"/>
      <c r="E24" s="366"/>
      <c r="F24" s="351"/>
      <c r="G24" s="358"/>
      <c r="H24" s="337"/>
      <c r="I24" s="337"/>
      <c r="J24" s="337"/>
      <c r="K24" s="338"/>
      <c r="L24" s="387"/>
    </row>
    <row r="25" spans="1:13" x14ac:dyDescent="0.2">
      <c r="A25" s="387"/>
      <c r="B25" s="350" t="s">
        <v>198</v>
      </c>
      <c r="C25" s="351" t="s">
        <v>270</v>
      </c>
      <c r="D25" s="351"/>
      <c r="E25" s="351" t="s">
        <v>202</v>
      </c>
      <c r="F25" s="351"/>
      <c r="G25" s="351" t="s">
        <v>11</v>
      </c>
      <c r="H25" s="337"/>
      <c r="I25" s="351"/>
      <c r="J25" s="337"/>
      <c r="K25" s="338"/>
      <c r="L25" s="387"/>
      <c r="M25" s="243"/>
    </row>
    <row r="26" spans="1:13" x14ac:dyDescent="0.2">
      <c r="A26" s="387"/>
      <c r="B26" s="357"/>
      <c r="C26" s="358" t="s">
        <v>272</v>
      </c>
      <c r="D26" s="358"/>
      <c r="E26" s="359" t="s">
        <v>172</v>
      </c>
      <c r="F26" s="337"/>
      <c r="G26" s="412" t="e">
        <f>'Labor - Grid'!E19</f>
        <v>#DIV/0!</v>
      </c>
      <c r="H26" s="337"/>
      <c r="I26" s="358"/>
      <c r="J26" s="337"/>
      <c r="K26" s="338"/>
      <c r="L26" s="387"/>
      <c r="M26" s="243"/>
    </row>
    <row r="27" spans="1:13" x14ac:dyDescent="0.2">
      <c r="A27" s="387"/>
      <c r="B27" s="357"/>
      <c r="C27" s="358"/>
      <c r="D27" s="358"/>
      <c r="E27" s="366"/>
      <c r="F27" s="337"/>
      <c r="G27" s="358"/>
      <c r="H27" s="337"/>
      <c r="I27" s="358"/>
      <c r="J27" s="337"/>
      <c r="K27" s="338"/>
      <c r="L27" s="387"/>
      <c r="M27" s="243"/>
    </row>
    <row r="28" spans="1:13" x14ac:dyDescent="0.2">
      <c r="A28" s="387"/>
      <c r="B28" s="357"/>
      <c r="C28" s="358"/>
      <c r="D28" s="532"/>
      <c r="E28" s="532"/>
      <c r="F28" s="532"/>
      <c r="G28" s="532"/>
      <c r="H28" s="532"/>
      <c r="I28" s="428"/>
      <c r="J28" s="428"/>
      <c r="K28" s="338"/>
      <c r="L28" s="387"/>
      <c r="M28" s="243"/>
    </row>
    <row r="29" spans="1:13" x14ac:dyDescent="0.2">
      <c r="A29" s="387"/>
      <c r="B29" s="350" t="s">
        <v>199</v>
      </c>
      <c r="C29" s="351" t="s">
        <v>271</v>
      </c>
      <c r="D29" s="351"/>
      <c r="E29" s="351" t="s">
        <v>202</v>
      </c>
      <c r="F29" s="351"/>
      <c r="G29" s="351" t="s">
        <v>11</v>
      </c>
      <c r="H29" s="337"/>
      <c r="I29" s="351" t="s">
        <v>416</v>
      </c>
      <c r="J29" s="337"/>
      <c r="K29" s="338"/>
      <c r="L29" s="387"/>
      <c r="M29" s="243"/>
    </row>
    <row r="30" spans="1:13" x14ac:dyDescent="0.2">
      <c r="A30" s="387"/>
      <c r="B30" s="357"/>
      <c r="C30" s="358" t="s">
        <v>279</v>
      </c>
      <c r="D30" s="358"/>
      <c r="E30" s="359" t="s">
        <v>173</v>
      </c>
      <c r="F30" s="337"/>
      <c r="G30" s="415">
        <f>'LCC Assumptions'!F38</f>
        <v>0</v>
      </c>
      <c r="H30" s="337"/>
      <c r="I30" s="365">
        <v>0.08</v>
      </c>
      <c r="J30" s="337"/>
      <c r="K30" s="338"/>
      <c r="L30" s="387"/>
      <c r="M30" s="243"/>
    </row>
    <row r="31" spans="1:13" x14ac:dyDescent="0.2">
      <c r="A31" s="387"/>
      <c r="B31" s="357"/>
      <c r="C31" s="358" t="s">
        <v>280</v>
      </c>
      <c r="D31" s="358"/>
      <c r="E31" s="359" t="s">
        <v>174</v>
      </c>
      <c r="F31" s="337"/>
      <c r="G31" s="415">
        <f>'LCC Assumptions'!F39</f>
        <v>0</v>
      </c>
      <c r="H31" s="337"/>
      <c r="I31" s="365">
        <v>10</v>
      </c>
      <c r="J31" s="351"/>
      <c r="K31" s="338"/>
      <c r="L31" s="387"/>
      <c r="M31" s="243"/>
    </row>
    <row r="32" spans="1:13" ht="13.5" thickBot="1" x14ac:dyDescent="0.25">
      <c r="A32" s="460" t="s">
        <v>35</v>
      </c>
      <c r="B32" s="340"/>
      <c r="C32" s="341"/>
      <c r="D32" s="341"/>
      <c r="E32" s="341"/>
      <c r="F32" s="341"/>
      <c r="G32" s="341"/>
      <c r="H32" s="341"/>
      <c r="I32" s="341"/>
      <c r="J32" s="341"/>
      <c r="K32" s="342"/>
      <c r="L32" s="387"/>
      <c r="M32" s="243"/>
    </row>
    <row r="33" spans="1:13" ht="14.25" thickTop="1" thickBot="1" x14ac:dyDescent="0.25">
      <c r="A33" s="387"/>
      <c r="B33" s="421"/>
      <c r="C33" s="421"/>
      <c r="D33" s="421"/>
      <c r="E33" s="421"/>
      <c r="F33" s="421"/>
      <c r="G33" s="421"/>
      <c r="H33" s="421"/>
      <c r="I33" s="421"/>
      <c r="J33" s="421"/>
      <c r="K33" s="421"/>
      <c r="L33" s="387"/>
      <c r="M33" s="243"/>
    </row>
    <row r="34" spans="1:13" ht="19.5" customHeight="1" thickTop="1" thickBot="1" x14ac:dyDescent="0.4">
      <c r="A34" s="387"/>
      <c r="B34" s="344" t="s">
        <v>462</v>
      </c>
      <c r="C34" s="349"/>
      <c r="D34" s="349"/>
      <c r="E34" s="345"/>
      <c r="F34" s="345"/>
      <c r="G34" s="345"/>
      <c r="H34" s="345"/>
      <c r="I34" s="345"/>
      <c r="J34" s="345"/>
      <c r="K34" s="346"/>
      <c r="L34" s="387"/>
      <c r="M34" s="243"/>
    </row>
    <row r="35" spans="1:13" ht="13.5" thickTop="1" x14ac:dyDescent="0.2">
      <c r="A35" s="387"/>
      <c r="B35" s="422"/>
      <c r="C35" s="355"/>
      <c r="D35" s="355"/>
      <c r="E35" s="355"/>
      <c r="F35" s="355"/>
      <c r="G35" s="355"/>
      <c r="H35" s="355"/>
      <c r="I35" s="355"/>
      <c r="J35" s="355"/>
      <c r="K35" s="356"/>
      <c r="L35" s="387"/>
      <c r="M35" s="243"/>
    </row>
    <row r="36" spans="1:13" x14ac:dyDescent="0.2">
      <c r="A36" s="387"/>
      <c r="B36" s="350" t="s">
        <v>198</v>
      </c>
      <c r="C36" s="351" t="s">
        <v>175</v>
      </c>
      <c r="D36" s="351"/>
      <c r="E36" s="351" t="s">
        <v>202</v>
      </c>
      <c r="F36" s="351"/>
      <c r="G36" s="351" t="s">
        <v>11</v>
      </c>
      <c r="H36" s="337"/>
      <c r="I36" s="351"/>
      <c r="J36" s="337"/>
      <c r="K36" s="338"/>
      <c r="L36" s="387"/>
      <c r="M36" s="243"/>
    </row>
    <row r="37" spans="1:13" x14ac:dyDescent="0.2">
      <c r="A37" s="387"/>
      <c r="B37" s="357"/>
      <c r="C37" s="358" t="s">
        <v>272</v>
      </c>
      <c r="D37" s="358"/>
      <c r="E37" s="359" t="s">
        <v>237</v>
      </c>
      <c r="F37" s="337"/>
      <c r="G37" s="412">
        <f>'Labor - Grid'!E18</f>
        <v>0</v>
      </c>
      <c r="H37" s="337"/>
      <c r="I37" s="351"/>
      <c r="J37" s="337"/>
      <c r="K37" s="338"/>
      <c r="L37" s="387"/>
      <c r="M37" s="243"/>
    </row>
    <row r="38" spans="1:13" x14ac:dyDescent="0.2">
      <c r="A38" s="387"/>
      <c r="B38" s="336"/>
      <c r="C38" s="351"/>
      <c r="D38" s="351"/>
      <c r="E38" s="366"/>
      <c r="F38" s="351"/>
      <c r="G38" s="358"/>
      <c r="H38" s="337"/>
      <c r="I38" s="351"/>
      <c r="J38" s="337"/>
      <c r="K38" s="338"/>
      <c r="L38" s="387"/>
      <c r="M38" s="243"/>
    </row>
    <row r="39" spans="1:13" x14ac:dyDescent="0.2">
      <c r="A39" s="387"/>
      <c r="B39" s="350" t="s">
        <v>199</v>
      </c>
      <c r="C39" s="351" t="s">
        <v>273</v>
      </c>
      <c r="D39" s="351"/>
      <c r="E39" s="351" t="s">
        <v>202</v>
      </c>
      <c r="F39" s="351"/>
      <c r="G39" s="351" t="s">
        <v>11</v>
      </c>
      <c r="H39" s="337"/>
      <c r="I39" s="351"/>
      <c r="J39" s="337"/>
      <c r="K39" s="338"/>
      <c r="L39" s="387"/>
      <c r="M39" s="283"/>
    </row>
    <row r="40" spans="1:13" x14ac:dyDescent="0.2">
      <c r="A40" s="387"/>
      <c r="B40" s="357"/>
      <c r="C40" s="358" t="s">
        <v>283</v>
      </c>
      <c r="D40" s="358"/>
      <c r="E40" s="359" t="s">
        <v>237</v>
      </c>
      <c r="F40" s="337"/>
      <c r="G40" s="412">
        <f>G19*G30*365</f>
        <v>0</v>
      </c>
      <c r="H40" s="337"/>
      <c r="I40" s="351"/>
      <c r="J40" s="337"/>
      <c r="K40" s="338"/>
      <c r="L40" s="387"/>
      <c r="M40" s="243"/>
    </row>
    <row r="41" spans="1:13" x14ac:dyDescent="0.2">
      <c r="A41" s="387"/>
      <c r="B41" s="357"/>
      <c r="C41" s="358" t="s">
        <v>280</v>
      </c>
      <c r="D41" s="358"/>
      <c r="E41" s="359" t="s">
        <v>237</v>
      </c>
      <c r="F41" s="337"/>
      <c r="G41" s="412">
        <f>G14*G31*1000*12</f>
        <v>0</v>
      </c>
      <c r="H41" s="337"/>
      <c r="I41" s="351"/>
      <c r="J41" s="351"/>
      <c r="K41" s="338"/>
      <c r="L41" s="387"/>
      <c r="M41" s="243"/>
    </row>
    <row r="42" spans="1:13" x14ac:dyDescent="0.2">
      <c r="A42" s="387"/>
      <c r="B42" s="336"/>
      <c r="C42" s="351"/>
      <c r="D42" s="351"/>
      <c r="E42" s="366"/>
      <c r="F42" s="337"/>
      <c r="G42" s="429"/>
      <c r="H42" s="337"/>
      <c r="I42" s="351"/>
      <c r="J42" s="337"/>
      <c r="K42" s="338"/>
      <c r="L42" s="387"/>
      <c r="M42" s="243"/>
    </row>
    <row r="43" spans="1:13" x14ac:dyDescent="0.2">
      <c r="A43" s="387"/>
      <c r="B43" s="336"/>
      <c r="C43" s="351"/>
      <c r="D43" s="351"/>
      <c r="E43" s="366"/>
      <c r="F43" s="337"/>
      <c r="G43" s="429"/>
      <c r="H43" s="337"/>
      <c r="I43" s="351"/>
      <c r="J43" s="337"/>
      <c r="K43" s="338"/>
      <c r="L43" s="387"/>
      <c r="M43" s="243"/>
    </row>
    <row r="44" spans="1:13" x14ac:dyDescent="0.2">
      <c r="A44" s="387"/>
      <c r="B44" s="336"/>
      <c r="C44" s="337"/>
      <c r="D44" s="337"/>
      <c r="E44" s="351" t="s">
        <v>202</v>
      </c>
      <c r="F44" s="351"/>
      <c r="G44" s="351" t="s">
        <v>11</v>
      </c>
      <c r="H44" s="337"/>
      <c r="I44" s="351"/>
      <c r="J44" s="337"/>
      <c r="K44" s="338"/>
      <c r="L44" s="387"/>
      <c r="M44" s="243"/>
    </row>
    <row r="45" spans="1:13" x14ac:dyDescent="0.2">
      <c r="A45" s="387"/>
      <c r="B45" s="336"/>
      <c r="C45" s="351" t="s">
        <v>274</v>
      </c>
      <c r="D45" s="351"/>
      <c r="E45" s="359" t="s">
        <v>237</v>
      </c>
      <c r="F45" s="337"/>
      <c r="G45" s="423">
        <f>SUM(G37,G40:G41)</f>
        <v>0</v>
      </c>
      <c r="H45" s="337"/>
      <c r="I45" s="351"/>
      <c r="J45" s="337"/>
      <c r="K45" s="338"/>
      <c r="L45" s="387"/>
      <c r="M45" s="243"/>
    </row>
    <row r="46" spans="1:13" ht="13.5" thickBot="1" x14ac:dyDescent="0.25">
      <c r="A46" s="387"/>
      <c r="B46" s="340"/>
      <c r="C46" s="341"/>
      <c r="D46" s="341"/>
      <c r="E46" s="341"/>
      <c r="F46" s="341"/>
      <c r="G46" s="341"/>
      <c r="H46" s="341"/>
      <c r="I46" s="341"/>
      <c r="J46" s="341"/>
      <c r="K46" s="342"/>
      <c r="L46" s="387"/>
      <c r="M46" s="243"/>
    </row>
    <row r="47" spans="1:13" ht="13.5" thickTop="1" x14ac:dyDescent="0.2">
      <c r="A47" s="387"/>
      <c r="B47" s="387"/>
      <c r="C47" s="387"/>
      <c r="D47" s="387"/>
      <c r="E47" s="387"/>
      <c r="F47" s="387"/>
      <c r="G47" s="387"/>
      <c r="H47" s="387"/>
      <c r="I47" s="387"/>
      <c r="J47" s="387"/>
      <c r="K47" s="387"/>
      <c r="L47" s="387"/>
    </row>
    <row r="48" spans="1:13" ht="18" x14ac:dyDescent="0.25">
      <c r="A48" s="215"/>
      <c r="H48" s="23"/>
      <c r="I48" s="23"/>
    </row>
    <row r="50" spans="8:8" x14ac:dyDescent="0.2">
      <c r="H50" s="23"/>
    </row>
  </sheetData>
  <sheetProtection algorithmName="SHA-512" hashValue="bysWXi7hJ9dp9Z8uT6RyfWSZOuGTDhP9aYSw4lGUl60damnZjSvEmfjCSa+7Ub9Hd6eOGnrmm6TD6ee3MAfUAA==" saltValue="ONs/XxEV47Vlfamnpi3qZg==" spinCount="100000" sheet="1" objects="1" scenarios="1"/>
  <mergeCells count="7">
    <mergeCell ref="B8:K8"/>
    <mergeCell ref="D28:H28"/>
    <mergeCell ref="C16:I16"/>
    <mergeCell ref="C22:H22"/>
    <mergeCell ref="E4:I4"/>
    <mergeCell ref="E5:I5"/>
    <mergeCell ref="E6:I6"/>
  </mergeCells>
  <pageMargins left="0.7" right="0.7" top="0.75" bottom="0.75" header="0.3" footer="0.3"/>
  <pageSetup scale="6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rid_sht24GHGEmission">
    <tabColor theme="5" tint="-0.249977111117893"/>
    <pageSetUpPr fitToPage="1"/>
  </sheetPr>
  <dimension ref="A1:O25"/>
  <sheetViews>
    <sheetView showGridLines="0" zoomScaleNormal="100" workbookViewId="0">
      <selection activeCell="M16" sqref="M16"/>
    </sheetView>
  </sheetViews>
  <sheetFormatPr defaultRowHeight="12.75" x14ac:dyDescent="0.2"/>
  <cols>
    <col min="1" max="1" width="5.28515625" customWidth="1"/>
    <col min="2" max="2" width="4.140625" customWidth="1"/>
    <col min="3" max="3" width="29.42578125" customWidth="1"/>
    <col min="4" max="4" width="6.5703125" customWidth="1"/>
    <col min="5" max="5" width="4.28515625" customWidth="1"/>
    <col min="6" max="6" width="13.42578125" customWidth="1"/>
    <col min="7" max="7" width="6.28515625" customWidth="1"/>
    <col min="8" max="8" width="13.140625" customWidth="1"/>
    <col min="9" max="9" width="4.42578125" customWidth="1"/>
    <col min="10" max="10" width="16.140625" customWidth="1"/>
    <col min="11" max="11" width="1.28515625" customWidth="1"/>
    <col min="12" max="12" width="3.7109375" customWidth="1"/>
  </cols>
  <sheetData>
    <row r="1" spans="1:15" ht="13.5" thickBot="1" x14ac:dyDescent="0.25">
      <c r="A1" s="387"/>
      <c r="B1" s="387"/>
      <c r="C1" s="387"/>
      <c r="D1" s="387"/>
      <c r="E1" s="387"/>
      <c r="F1" s="387"/>
      <c r="G1" s="387"/>
      <c r="H1" s="387"/>
      <c r="I1" s="387"/>
      <c r="J1" s="387"/>
      <c r="K1" s="387"/>
      <c r="L1" s="387"/>
      <c r="M1" s="387"/>
    </row>
    <row r="2" spans="1:15" ht="19.5" customHeight="1" thickTop="1" x14ac:dyDescent="0.35">
      <c r="A2" s="387"/>
      <c r="B2" s="348" t="s">
        <v>409</v>
      </c>
      <c r="C2" s="349"/>
      <c r="D2" s="349"/>
      <c r="E2" s="349"/>
      <c r="F2" s="349"/>
      <c r="G2" s="349"/>
      <c r="H2" s="345"/>
      <c r="I2" s="345"/>
      <c r="J2" s="345"/>
      <c r="K2" s="345"/>
      <c r="L2" s="346"/>
      <c r="M2" s="387"/>
    </row>
    <row r="3" spans="1:15" x14ac:dyDescent="0.2">
      <c r="A3" s="387"/>
      <c r="B3" s="336"/>
      <c r="C3" s="337"/>
      <c r="D3" s="337"/>
      <c r="E3" s="337"/>
      <c r="F3" s="337"/>
      <c r="G3" s="337"/>
      <c r="H3" s="337"/>
      <c r="I3" s="337"/>
      <c r="J3" s="337"/>
      <c r="K3" s="337"/>
      <c r="L3" s="338"/>
      <c r="M3" s="387"/>
    </row>
    <row r="4" spans="1:15" x14ac:dyDescent="0.2">
      <c r="A4" s="387"/>
      <c r="B4" s="350"/>
      <c r="C4" s="351" t="s">
        <v>184</v>
      </c>
      <c r="D4" s="461">
        <f>'Desalination Info'!E4</f>
        <v>0</v>
      </c>
      <c r="E4" s="462"/>
      <c r="F4" s="462"/>
      <c r="G4" s="463"/>
      <c r="H4" s="463"/>
      <c r="I4" s="463"/>
      <c r="J4" s="464"/>
      <c r="K4" s="351"/>
      <c r="L4" s="338"/>
      <c r="M4" s="387"/>
    </row>
    <row r="5" spans="1:15" x14ac:dyDescent="0.2">
      <c r="A5" s="387"/>
      <c r="B5" s="350"/>
      <c r="C5" s="351" t="s">
        <v>185</v>
      </c>
      <c r="D5" s="509">
        <f>'Desalination Info'!E5</f>
        <v>0</v>
      </c>
      <c r="E5" s="510"/>
      <c r="F5" s="510"/>
      <c r="G5" s="510"/>
      <c r="H5" s="510"/>
      <c r="I5" s="510"/>
      <c r="J5" s="511"/>
      <c r="K5" s="351"/>
      <c r="L5" s="338"/>
      <c r="M5" s="387"/>
    </row>
    <row r="6" spans="1:15" x14ac:dyDescent="0.2">
      <c r="A6" s="387"/>
      <c r="B6" s="350"/>
      <c r="C6" s="351" t="s">
        <v>186</v>
      </c>
      <c r="D6" s="509">
        <f>'Desalination Info'!E6</f>
        <v>0</v>
      </c>
      <c r="E6" s="510"/>
      <c r="F6" s="510"/>
      <c r="G6" s="510"/>
      <c r="H6" s="510"/>
      <c r="I6" s="510"/>
      <c r="J6" s="511"/>
      <c r="K6" s="351"/>
      <c r="L6" s="338"/>
      <c r="M6" s="387"/>
    </row>
    <row r="7" spans="1:15" ht="13.5" thickBot="1" x14ac:dyDescent="0.25">
      <c r="A7" s="387"/>
      <c r="B7" s="340"/>
      <c r="C7" s="341"/>
      <c r="D7" s="341"/>
      <c r="E7" s="341"/>
      <c r="F7" s="341"/>
      <c r="G7" s="341"/>
      <c r="H7" s="341"/>
      <c r="I7" s="341"/>
      <c r="J7" s="341"/>
      <c r="K7" s="341"/>
      <c r="L7" s="342"/>
      <c r="M7" s="387"/>
    </row>
    <row r="8" spans="1:15" ht="14.25" thickTop="1" thickBot="1" x14ac:dyDescent="0.25">
      <c r="A8" s="387"/>
      <c r="B8" s="363"/>
      <c r="C8" s="363"/>
      <c r="D8" s="363"/>
      <c r="E8" s="363"/>
      <c r="F8" s="364"/>
      <c r="G8" s="363"/>
      <c r="H8" s="363"/>
      <c r="I8" s="363"/>
      <c r="J8" s="363"/>
      <c r="K8" s="363"/>
      <c r="L8" s="363"/>
      <c r="M8" s="387"/>
    </row>
    <row r="9" spans="1:15" ht="19.5" customHeight="1" thickTop="1" x14ac:dyDescent="0.35">
      <c r="A9" s="387"/>
      <c r="B9" s="348" t="s">
        <v>466</v>
      </c>
      <c r="C9" s="349"/>
      <c r="D9" s="349"/>
      <c r="E9" s="349"/>
      <c r="F9" s="345"/>
      <c r="G9" s="345"/>
      <c r="H9" s="345"/>
      <c r="I9" s="345"/>
      <c r="J9" s="345"/>
      <c r="K9" s="345"/>
      <c r="L9" s="346"/>
      <c r="M9" s="387"/>
    </row>
    <row r="10" spans="1:15" x14ac:dyDescent="0.2">
      <c r="A10" s="387"/>
      <c r="B10" s="336"/>
      <c r="C10" s="337"/>
      <c r="D10" s="337"/>
      <c r="E10" s="337"/>
      <c r="F10" s="337"/>
      <c r="G10" s="337"/>
      <c r="H10" s="337"/>
      <c r="I10" s="337"/>
      <c r="J10" s="337"/>
      <c r="K10" s="337"/>
      <c r="L10" s="338"/>
      <c r="M10" s="387"/>
    </row>
    <row r="11" spans="1:15" ht="14.25" customHeight="1" x14ac:dyDescent="0.2">
      <c r="A11" s="387"/>
      <c r="B11" s="336"/>
      <c r="C11" s="533" t="s">
        <v>407</v>
      </c>
      <c r="D11" s="533"/>
      <c r="E11" s="533"/>
      <c r="F11" s="533"/>
      <c r="G11" s="533"/>
      <c r="H11" s="533"/>
      <c r="I11" s="533"/>
      <c r="J11" s="533"/>
      <c r="K11" s="533"/>
      <c r="L11" s="338"/>
      <c r="M11" s="387"/>
    </row>
    <row r="12" spans="1:15" ht="17.25" customHeight="1" x14ac:dyDescent="0.2">
      <c r="A12" s="387"/>
      <c r="B12" s="336"/>
      <c r="C12" s="433"/>
      <c r="D12" s="433"/>
      <c r="E12" s="433"/>
      <c r="F12" s="433"/>
      <c r="G12" s="433"/>
      <c r="H12" s="433"/>
      <c r="I12" s="433"/>
      <c r="J12" s="433"/>
      <c r="K12" s="433"/>
      <c r="L12" s="338"/>
      <c r="M12" s="387"/>
    </row>
    <row r="13" spans="1:15" x14ac:dyDescent="0.2">
      <c r="A13" s="387"/>
      <c r="B13" s="336"/>
      <c r="C13" s="351" t="s">
        <v>244</v>
      </c>
      <c r="D13" s="524"/>
      <c r="E13" s="525"/>
      <c r="F13" s="525"/>
      <c r="G13" s="525"/>
      <c r="H13" s="525"/>
      <c r="I13" s="525"/>
      <c r="J13" s="526"/>
      <c r="K13" s="337"/>
      <c r="L13" s="338"/>
      <c r="M13" s="387"/>
    </row>
    <row r="14" spans="1:15" x14ac:dyDescent="0.2">
      <c r="A14" s="387"/>
      <c r="B14" s="336"/>
      <c r="C14" s="351"/>
      <c r="D14" s="337"/>
      <c r="E14" s="337"/>
      <c r="F14" s="337"/>
      <c r="G14" s="337"/>
      <c r="H14" s="337"/>
      <c r="I14" s="337"/>
      <c r="J14" s="337"/>
      <c r="K14" s="337"/>
      <c r="L14" s="338"/>
      <c r="M14" s="387"/>
    </row>
    <row r="15" spans="1:15" x14ac:dyDescent="0.2">
      <c r="A15" s="387"/>
      <c r="B15" s="336"/>
      <c r="C15" s="337"/>
      <c r="D15" s="337"/>
      <c r="E15" s="337"/>
      <c r="F15" s="351" t="s">
        <v>12</v>
      </c>
      <c r="G15" s="351"/>
      <c r="H15" s="351" t="s">
        <v>11</v>
      </c>
      <c r="I15" s="337"/>
      <c r="J15" s="351" t="s">
        <v>416</v>
      </c>
      <c r="K15" s="337"/>
      <c r="L15" s="338"/>
      <c r="M15" s="387"/>
      <c r="N15" s="243"/>
      <c r="O15" s="243"/>
    </row>
    <row r="16" spans="1:15" x14ac:dyDescent="0.2">
      <c r="A16" s="387"/>
      <c r="B16" s="336"/>
      <c r="C16" s="351" t="s">
        <v>246</v>
      </c>
      <c r="D16" s="351"/>
      <c r="E16" s="351"/>
      <c r="F16" s="359" t="s">
        <v>247</v>
      </c>
      <c r="G16" s="337"/>
      <c r="H16" s="360"/>
      <c r="I16" s="337"/>
      <c r="J16" s="365">
        <v>0.62</v>
      </c>
      <c r="K16" s="337"/>
      <c r="L16" s="338"/>
      <c r="M16" s="387"/>
      <c r="N16" s="243"/>
      <c r="O16" s="243"/>
    </row>
    <row r="17" spans="1:15" ht="13.5" thickBot="1" x14ac:dyDescent="0.25">
      <c r="A17" s="387"/>
      <c r="B17" s="340"/>
      <c r="C17" s="341"/>
      <c r="D17" s="341"/>
      <c r="E17" s="341"/>
      <c r="F17" s="341"/>
      <c r="G17" s="341"/>
      <c r="H17" s="341"/>
      <c r="I17" s="341"/>
      <c r="J17" s="341"/>
      <c r="K17" s="341"/>
      <c r="L17" s="342"/>
      <c r="M17" s="387"/>
      <c r="N17" s="243"/>
      <c r="O17" s="243"/>
    </row>
    <row r="18" spans="1:15" ht="14.25" thickTop="1" thickBot="1" x14ac:dyDescent="0.25">
      <c r="A18" s="387"/>
      <c r="B18" s="387"/>
      <c r="C18" s="387"/>
      <c r="D18" s="387"/>
      <c r="E18" s="387"/>
      <c r="F18" s="387"/>
      <c r="G18" s="387"/>
      <c r="H18" s="387"/>
      <c r="I18" s="387"/>
      <c r="J18" s="387"/>
      <c r="K18" s="387"/>
      <c r="L18" s="387"/>
      <c r="M18" s="387"/>
      <c r="N18" s="243"/>
      <c r="O18" s="243"/>
    </row>
    <row r="19" spans="1:15" ht="19.5" customHeight="1" thickTop="1" x14ac:dyDescent="0.35">
      <c r="A19" s="387"/>
      <c r="B19" s="348" t="s">
        <v>465</v>
      </c>
      <c r="C19" s="349"/>
      <c r="D19" s="349"/>
      <c r="E19" s="349"/>
      <c r="F19" s="345"/>
      <c r="G19" s="345"/>
      <c r="H19" s="345"/>
      <c r="I19" s="345"/>
      <c r="J19" s="345"/>
      <c r="K19" s="345"/>
      <c r="L19" s="346"/>
      <c r="M19" s="387"/>
      <c r="N19" s="23"/>
      <c r="O19" s="243"/>
    </row>
    <row r="20" spans="1:15" x14ac:dyDescent="0.2">
      <c r="A20" s="387"/>
      <c r="B20" s="336"/>
      <c r="C20" s="337"/>
      <c r="D20" s="337"/>
      <c r="E20" s="337"/>
      <c r="F20" s="337"/>
      <c r="G20" s="337"/>
      <c r="H20" s="337"/>
      <c r="I20" s="337"/>
      <c r="J20" s="337"/>
      <c r="K20" s="337"/>
      <c r="L20" s="338"/>
      <c r="M20" s="387"/>
      <c r="N20" s="243"/>
      <c r="O20" s="243"/>
    </row>
    <row r="21" spans="1:15" x14ac:dyDescent="0.2">
      <c r="A21" s="387"/>
      <c r="B21" s="336"/>
      <c r="C21" s="337"/>
      <c r="D21" s="337"/>
      <c r="E21" s="337"/>
      <c r="F21" s="351" t="s">
        <v>12</v>
      </c>
      <c r="G21" s="351"/>
      <c r="H21" s="351" t="s">
        <v>11</v>
      </c>
      <c r="I21" s="337"/>
      <c r="J21" s="337"/>
      <c r="K21" s="337"/>
      <c r="L21" s="338"/>
      <c r="M21" s="387"/>
      <c r="N21" s="243"/>
      <c r="O21" s="243"/>
    </row>
    <row r="22" spans="1:15" ht="12.75" customHeight="1" x14ac:dyDescent="0.2">
      <c r="A22" s="387"/>
      <c r="B22" s="336"/>
      <c r="C22" s="351" t="s">
        <v>464</v>
      </c>
      <c r="D22" s="351"/>
      <c r="E22" s="351"/>
      <c r="F22" s="434" t="s">
        <v>241</v>
      </c>
      <c r="G22" s="435"/>
      <c r="H22" s="436">
        <f>H16*'Scenarios '!I18*365/1000</f>
        <v>0</v>
      </c>
      <c r="I22" s="337"/>
      <c r="J22" s="337"/>
      <c r="K22" s="337"/>
      <c r="L22" s="338"/>
      <c r="M22" s="387"/>
      <c r="N22" s="243"/>
      <c r="O22" s="243"/>
    </row>
    <row r="23" spans="1:15" ht="13.5" thickBot="1" x14ac:dyDescent="0.25">
      <c r="A23" s="387"/>
      <c r="B23" s="340"/>
      <c r="C23" s="341"/>
      <c r="D23" s="341"/>
      <c r="E23" s="341"/>
      <c r="F23" s="341"/>
      <c r="G23" s="341"/>
      <c r="H23" s="341"/>
      <c r="I23" s="341"/>
      <c r="J23" s="341"/>
      <c r="K23" s="341"/>
      <c r="L23" s="342"/>
      <c r="M23" s="387"/>
    </row>
    <row r="24" spans="1:15" ht="13.5" thickTop="1" x14ac:dyDescent="0.2">
      <c r="A24" s="387"/>
      <c r="B24" s="387"/>
      <c r="C24" s="387"/>
      <c r="D24" s="387"/>
      <c r="E24" s="387"/>
      <c r="F24" s="387"/>
      <c r="G24" s="387"/>
      <c r="H24" s="387"/>
      <c r="I24" s="387"/>
      <c r="J24" s="387"/>
      <c r="K24" s="387"/>
      <c r="L24" s="387"/>
      <c r="M24" s="387"/>
    </row>
    <row r="25" spans="1:15" x14ac:dyDescent="0.2">
      <c r="A25" s="387"/>
      <c r="B25" s="387"/>
      <c r="C25" s="387"/>
      <c r="D25" s="387"/>
      <c r="E25" s="387"/>
      <c r="F25" s="387"/>
      <c r="G25" s="387"/>
      <c r="H25" s="387"/>
      <c r="I25" s="387"/>
      <c r="J25" s="387"/>
      <c r="K25" s="387"/>
      <c r="L25" s="387"/>
      <c r="M25" s="387"/>
    </row>
  </sheetData>
  <sheetProtection algorithmName="SHA-512" hashValue="Xb/byzq7oWfnxXca6RUkRuhy2qR5DFcNViKgfMVfcY0JHg1xqv4g7B4krdRg0YdcAprCgAtuHiRBytUQegPn8Q==" saltValue="kEpqCYs/7gCEdycDXxYiJw==" spinCount="100000" sheet="1" objects="1" scenarios="1"/>
  <mergeCells count="4">
    <mergeCell ref="C11:K11"/>
    <mergeCell ref="D13:J13"/>
    <mergeCell ref="D5:J5"/>
    <mergeCell ref="D6:J6"/>
  </mergeCells>
  <pageMargins left="0.7" right="0.7" top="0.75" bottom="0.75" header="0.3" footer="0.3"/>
  <pageSetup scale="7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sht25Output">
    <tabColor theme="1"/>
    <pageSetUpPr fitToPage="1"/>
  </sheetPr>
  <dimension ref="A1:L76"/>
  <sheetViews>
    <sheetView showGridLines="0" topLeftCell="A61" zoomScaleNormal="100" workbookViewId="0">
      <selection activeCell="O124" sqref="O124"/>
    </sheetView>
  </sheetViews>
  <sheetFormatPr defaultRowHeight="12.75" x14ac:dyDescent="0.2"/>
  <cols>
    <col min="1" max="1" width="4.28515625" customWidth="1"/>
    <col min="2" max="2" width="3.42578125" customWidth="1"/>
    <col min="3" max="3" width="11.140625" customWidth="1"/>
    <col min="4" max="4" width="6.85546875" customWidth="1"/>
    <col min="5" max="5" width="13" customWidth="1"/>
    <col min="6" max="6" width="21" customWidth="1"/>
    <col min="7" max="7" width="13.42578125" customWidth="1"/>
    <col min="8" max="8" width="6.85546875" customWidth="1"/>
    <col min="9" max="9" width="14.85546875" customWidth="1"/>
    <col min="10" max="10" width="2.85546875" customWidth="1"/>
    <col min="11" max="11" width="5.42578125" customWidth="1"/>
    <col min="12" max="12" width="4.85546875" customWidth="1"/>
  </cols>
  <sheetData>
    <row r="1" spans="1:12" ht="13.5" thickBot="1" x14ac:dyDescent="0.25">
      <c r="A1" s="191"/>
      <c r="B1" s="191"/>
      <c r="C1" s="191"/>
      <c r="D1" s="191"/>
      <c r="E1" s="191"/>
      <c r="F1" s="191"/>
      <c r="G1" s="217"/>
      <c r="H1" s="191"/>
      <c r="I1" s="191"/>
      <c r="J1" s="191"/>
      <c r="K1" s="191"/>
      <c r="L1" s="191"/>
    </row>
    <row r="2" spans="1:12" ht="19.5" customHeight="1" thickTop="1" x14ac:dyDescent="0.35">
      <c r="B2" s="273" t="s">
        <v>183</v>
      </c>
      <c r="C2" s="235"/>
      <c r="D2" s="235"/>
      <c r="E2" s="235"/>
      <c r="F2" s="235"/>
      <c r="G2" s="220"/>
      <c r="H2" s="220"/>
      <c r="I2" s="220"/>
      <c r="J2" s="220"/>
      <c r="K2" s="220"/>
      <c r="L2" s="221"/>
    </row>
    <row r="3" spans="1:12" ht="12.75" customHeight="1" x14ac:dyDescent="0.2">
      <c r="B3" s="222"/>
      <c r="C3" s="223"/>
      <c r="D3" s="223"/>
      <c r="E3" s="223"/>
      <c r="F3" s="223"/>
      <c r="G3" s="223"/>
      <c r="H3" s="223"/>
      <c r="I3" s="223"/>
      <c r="J3" s="223"/>
      <c r="K3" s="223"/>
      <c r="L3" s="224"/>
    </row>
    <row r="4" spans="1:12" ht="12.75" customHeight="1" x14ac:dyDescent="0.2">
      <c r="B4" s="228"/>
      <c r="C4" s="233" t="s">
        <v>184</v>
      </c>
      <c r="D4" s="233"/>
      <c r="E4" s="233"/>
      <c r="F4" s="529">
        <f>'Desalination Info'!E4</f>
        <v>0</v>
      </c>
      <c r="G4" s="530"/>
      <c r="H4" s="530"/>
      <c r="I4" s="530"/>
      <c r="J4" s="530"/>
      <c r="K4" s="531"/>
      <c r="L4" s="224"/>
    </row>
    <row r="5" spans="1:12" ht="12.75" customHeight="1" x14ac:dyDescent="0.2">
      <c r="B5" s="228"/>
      <c r="C5" s="233" t="s">
        <v>185</v>
      </c>
      <c r="D5" s="233"/>
      <c r="E5" s="233"/>
      <c r="F5" s="529">
        <f>'Desalination Info'!E5</f>
        <v>0</v>
      </c>
      <c r="G5" s="530"/>
      <c r="H5" s="530"/>
      <c r="I5" s="530"/>
      <c r="J5" s="530"/>
      <c r="K5" s="531"/>
      <c r="L5" s="224"/>
    </row>
    <row r="6" spans="1:12" ht="12.75" customHeight="1" x14ac:dyDescent="0.2">
      <c r="B6" s="228"/>
      <c r="C6" s="233" t="s">
        <v>186</v>
      </c>
      <c r="D6" s="233"/>
      <c r="E6" s="233"/>
      <c r="F6" s="529">
        <f>'Desalination Info'!E6</f>
        <v>0</v>
      </c>
      <c r="G6" s="530"/>
      <c r="H6" s="530"/>
      <c r="I6" s="530"/>
      <c r="J6" s="530"/>
      <c r="K6" s="531"/>
      <c r="L6" s="224"/>
    </row>
    <row r="7" spans="1:12" ht="12.75" customHeight="1" x14ac:dyDescent="0.2">
      <c r="B7" s="228"/>
      <c r="C7" s="233" t="s">
        <v>187</v>
      </c>
      <c r="D7" s="233"/>
      <c r="E7" s="233"/>
      <c r="F7" s="529">
        <f>'Desalination Info'!E7</f>
        <v>0</v>
      </c>
      <c r="G7" s="530"/>
      <c r="H7" s="530"/>
      <c r="I7" s="530"/>
      <c r="J7" s="530"/>
      <c r="K7" s="531"/>
      <c r="L7" s="224"/>
    </row>
    <row r="8" spans="1:12" ht="12.75" customHeight="1" thickBot="1" x14ac:dyDescent="0.25">
      <c r="B8" s="225"/>
      <c r="C8" s="226"/>
      <c r="D8" s="226"/>
      <c r="E8" s="226"/>
      <c r="F8" s="226"/>
      <c r="G8" s="226"/>
      <c r="H8" s="226"/>
      <c r="I8" s="226"/>
      <c r="J8" s="226"/>
      <c r="K8" s="226"/>
      <c r="L8" s="227"/>
    </row>
    <row r="9" spans="1:12" ht="12.75" customHeight="1" thickTop="1" thickBot="1" x14ac:dyDescent="0.25"/>
    <row r="10" spans="1:12" ht="19.5" customHeight="1" thickTop="1" x14ac:dyDescent="0.35">
      <c r="B10" s="273" t="s">
        <v>194</v>
      </c>
      <c r="C10" s="235"/>
      <c r="D10" s="235"/>
      <c r="E10" s="235"/>
      <c r="F10" s="235"/>
      <c r="G10" s="220"/>
      <c r="H10" s="220"/>
      <c r="I10" s="220"/>
      <c r="J10" s="220"/>
      <c r="K10" s="220"/>
      <c r="L10" s="221"/>
    </row>
    <row r="11" spans="1:12" ht="12.75" customHeight="1" x14ac:dyDescent="0.2">
      <c r="B11" s="222"/>
      <c r="C11" s="223"/>
      <c r="D11" s="223"/>
      <c r="E11" s="223"/>
      <c r="F11" s="223"/>
      <c r="G11" s="223"/>
      <c r="H11" s="223"/>
      <c r="I11" s="223"/>
      <c r="J11" s="223"/>
      <c r="K11" s="223"/>
      <c r="L11" s="224"/>
    </row>
    <row r="12" spans="1:12" ht="12.75" customHeight="1" x14ac:dyDescent="0.2">
      <c r="B12" s="228"/>
      <c r="C12" s="233" t="s">
        <v>189</v>
      </c>
      <c r="D12" s="233"/>
      <c r="E12" s="233"/>
      <c r="F12" s="529">
        <f>'Desalination Info'!E12</f>
        <v>0</v>
      </c>
      <c r="G12" s="530"/>
      <c r="H12" s="530"/>
      <c r="I12" s="530"/>
      <c r="J12" s="530"/>
      <c r="K12" s="531"/>
      <c r="L12" s="224"/>
    </row>
    <row r="13" spans="1:12" ht="12.75" customHeight="1" x14ac:dyDescent="0.2">
      <c r="B13" s="228"/>
      <c r="C13" s="233" t="s">
        <v>190</v>
      </c>
      <c r="D13" s="233"/>
      <c r="E13" s="233"/>
      <c r="F13" s="529">
        <f>'Desalination Info'!E13</f>
        <v>0</v>
      </c>
      <c r="G13" s="530"/>
      <c r="H13" s="530"/>
      <c r="I13" s="530"/>
      <c r="J13" s="530"/>
      <c r="K13" s="531"/>
      <c r="L13" s="224"/>
    </row>
    <row r="14" spans="1:12" ht="12.75" customHeight="1" x14ac:dyDescent="0.2">
      <c r="B14" s="228"/>
      <c r="C14" s="233" t="s">
        <v>191</v>
      </c>
      <c r="D14" s="233"/>
      <c r="E14" s="233"/>
      <c r="F14" s="529">
        <f>'Desalination Info'!E14</f>
        <v>0</v>
      </c>
      <c r="G14" s="530"/>
      <c r="H14" s="530"/>
      <c r="I14" s="530"/>
      <c r="J14" s="530"/>
      <c r="K14" s="531"/>
      <c r="L14" s="224"/>
    </row>
    <row r="15" spans="1:12" ht="12.75" customHeight="1" x14ac:dyDescent="0.2">
      <c r="B15" s="228"/>
      <c r="C15" s="233" t="s">
        <v>398</v>
      </c>
      <c r="D15" s="233"/>
      <c r="E15" s="233"/>
      <c r="F15" s="529" t="str">
        <f>'Desalination Info'!E15</f>
        <v>Select-</v>
      </c>
      <c r="G15" s="530"/>
      <c r="H15" s="530"/>
      <c r="I15" s="530"/>
      <c r="J15" s="530"/>
      <c r="K15" s="531"/>
      <c r="L15" s="224"/>
    </row>
    <row r="16" spans="1:12" ht="12.75" customHeight="1" x14ac:dyDescent="0.2">
      <c r="B16" s="228"/>
      <c r="C16" s="233" t="s">
        <v>399</v>
      </c>
      <c r="D16" s="233"/>
      <c r="E16" s="233"/>
      <c r="F16" s="529">
        <f>'Desalination Info'!E16</f>
        <v>0</v>
      </c>
      <c r="G16" s="530"/>
      <c r="H16" s="530"/>
      <c r="I16" s="530"/>
      <c r="J16" s="530"/>
      <c r="K16" s="531"/>
      <c r="L16" s="224"/>
    </row>
    <row r="17" spans="1:12" ht="12.75" customHeight="1" x14ac:dyDescent="0.2">
      <c r="B17" s="228"/>
      <c r="C17" s="233"/>
      <c r="D17" s="233"/>
      <c r="E17" s="233"/>
      <c r="F17" s="308"/>
      <c r="G17" s="308"/>
      <c r="H17" s="308"/>
      <c r="I17" s="308"/>
      <c r="J17" s="308"/>
      <c r="K17" s="223"/>
      <c r="L17" s="224"/>
    </row>
    <row r="18" spans="1:12" ht="12.75" customHeight="1" x14ac:dyDescent="0.2">
      <c r="B18" s="228"/>
      <c r="C18" s="233"/>
      <c r="D18" s="233"/>
      <c r="E18" s="233"/>
      <c r="F18" s="233"/>
      <c r="G18" s="233" t="s">
        <v>12</v>
      </c>
      <c r="H18" s="233"/>
      <c r="I18" s="233" t="s">
        <v>11</v>
      </c>
      <c r="J18" s="223"/>
      <c r="K18" s="223"/>
      <c r="L18" s="224"/>
    </row>
    <row r="19" spans="1:12" ht="12.75" customHeight="1" x14ac:dyDescent="0.2">
      <c r="B19" s="228"/>
      <c r="C19" s="233" t="s">
        <v>201</v>
      </c>
      <c r="D19" s="233"/>
      <c r="E19" s="233"/>
      <c r="F19" s="233"/>
      <c r="G19" s="232" t="s">
        <v>153</v>
      </c>
      <c r="H19" s="223"/>
      <c r="I19" s="231">
        <f>'Desalination Info'!G21</f>
        <v>0</v>
      </c>
      <c r="J19" s="223"/>
      <c r="K19" s="223"/>
      <c r="L19" s="224"/>
    </row>
    <row r="20" spans="1:12" ht="12.75" customHeight="1" x14ac:dyDescent="0.2">
      <c r="B20" s="228"/>
      <c r="C20" s="233" t="s">
        <v>227</v>
      </c>
      <c r="D20" s="233"/>
      <c r="E20" s="233"/>
      <c r="F20" s="233"/>
      <c r="G20" s="232" t="s">
        <v>153</v>
      </c>
      <c r="H20" s="223"/>
      <c r="I20" s="231">
        <f>'Desalination Info'!G22</f>
        <v>0</v>
      </c>
      <c r="J20" s="223"/>
      <c r="K20" s="223"/>
      <c r="L20" s="224"/>
    </row>
    <row r="21" spans="1:12" ht="12.75" customHeight="1" x14ac:dyDescent="0.2">
      <c r="B21" s="228"/>
      <c r="C21" s="233"/>
      <c r="D21" s="233"/>
      <c r="E21" s="233"/>
      <c r="F21" s="233"/>
      <c r="G21" s="236"/>
      <c r="H21" s="223"/>
      <c r="I21" s="308"/>
      <c r="J21" s="223"/>
      <c r="K21" s="223"/>
      <c r="L21" s="224"/>
    </row>
    <row r="22" spans="1:12" ht="12.75" customHeight="1" x14ac:dyDescent="0.2">
      <c r="B22" s="228"/>
      <c r="C22" s="233" t="s">
        <v>467</v>
      </c>
      <c r="D22" s="233"/>
      <c r="E22" s="233"/>
      <c r="F22" s="233"/>
      <c r="G22" s="232" t="str">
        <f>'Desalination Info'!E25</f>
        <v>°F</v>
      </c>
      <c r="H22" s="223"/>
      <c r="I22" s="232">
        <f>'Desalination Info'!G25</f>
        <v>0</v>
      </c>
      <c r="J22" s="223"/>
      <c r="K22" s="223"/>
      <c r="L22" s="224"/>
    </row>
    <row r="23" spans="1:12" ht="12.75" customHeight="1" x14ac:dyDescent="0.2">
      <c r="B23" s="228"/>
      <c r="C23" s="233" t="s">
        <v>468</v>
      </c>
      <c r="D23" s="233"/>
      <c r="E23" s="233"/>
      <c r="F23" s="233"/>
      <c r="G23" s="232" t="str">
        <f>'Desalination Info'!E26</f>
        <v>mg/L</v>
      </c>
      <c r="H23" s="223"/>
      <c r="I23" s="232">
        <f>'Desalination Info'!G26</f>
        <v>0</v>
      </c>
      <c r="J23" s="223"/>
      <c r="K23" s="223"/>
      <c r="L23" s="224"/>
    </row>
    <row r="24" spans="1:12" ht="12.75" customHeight="1" thickBot="1" x14ac:dyDescent="0.25">
      <c r="B24" s="225"/>
      <c r="C24" s="226"/>
      <c r="D24" s="226"/>
      <c r="E24" s="226"/>
      <c r="F24" s="226"/>
      <c r="G24" s="226"/>
      <c r="H24" s="226"/>
      <c r="I24" s="226"/>
      <c r="J24" s="226"/>
      <c r="K24" s="226"/>
      <c r="L24" s="227"/>
    </row>
    <row r="25" spans="1:12" ht="12.75" customHeight="1" thickTop="1" thickBot="1" x14ac:dyDescent="0.25">
      <c r="A25" s="191"/>
      <c r="B25" s="191"/>
      <c r="C25" s="191"/>
      <c r="D25" s="191"/>
      <c r="E25" s="191"/>
      <c r="F25" s="191"/>
      <c r="G25" s="217"/>
      <c r="H25" s="191"/>
      <c r="I25" s="191"/>
      <c r="J25" s="191"/>
      <c r="K25" s="191"/>
      <c r="L25" s="191"/>
    </row>
    <row r="26" spans="1:12" ht="19.5" customHeight="1" thickTop="1" x14ac:dyDescent="0.35">
      <c r="A26" s="261"/>
      <c r="B26" s="273" t="s">
        <v>469</v>
      </c>
      <c r="C26" s="260"/>
      <c r="D26" s="260"/>
      <c r="E26" s="260"/>
      <c r="F26" s="260"/>
      <c r="G26" s="260"/>
      <c r="H26" s="220"/>
      <c r="I26" s="220"/>
      <c r="J26" s="220"/>
      <c r="K26" s="220"/>
      <c r="L26" s="221"/>
    </row>
    <row r="27" spans="1:12" ht="12.75" customHeight="1" x14ac:dyDescent="0.2">
      <c r="A27" s="261"/>
      <c r="B27" s="222"/>
      <c r="C27" s="223"/>
      <c r="D27" s="223"/>
      <c r="E27" s="223"/>
      <c r="F27" s="223"/>
      <c r="G27" s="223"/>
      <c r="H27" s="223"/>
      <c r="I27" s="223"/>
      <c r="J27" s="223"/>
      <c r="K27" s="223"/>
      <c r="L27" s="224"/>
    </row>
    <row r="28" spans="1:12" x14ac:dyDescent="0.2">
      <c r="A28" s="191"/>
      <c r="B28" s="222"/>
      <c r="C28" s="534" t="s">
        <v>320</v>
      </c>
      <c r="D28" s="535"/>
      <c r="E28" s="223"/>
      <c r="F28" s="315" t="str">
        <f>'Scenarios '!D33</f>
        <v>On-site Gas-fired Power Generation</v>
      </c>
      <c r="G28" s="279"/>
      <c r="H28" s="279"/>
      <c r="I28" s="279"/>
      <c r="J28" s="280"/>
      <c r="K28" s="281"/>
      <c r="L28" s="224"/>
    </row>
    <row r="29" spans="1:12" x14ac:dyDescent="0.2">
      <c r="A29" s="261"/>
      <c r="B29" s="222"/>
      <c r="C29" s="233"/>
      <c r="D29" s="269"/>
      <c r="E29" s="223"/>
      <c r="F29" s="229"/>
      <c r="G29" s="223"/>
      <c r="H29" s="223"/>
      <c r="I29" s="223"/>
      <c r="J29" s="229"/>
      <c r="K29" s="223"/>
      <c r="L29" s="224"/>
    </row>
    <row r="30" spans="1:12" x14ac:dyDescent="0.2">
      <c r="A30" s="261"/>
      <c r="B30" s="222"/>
      <c r="C30" s="233" t="s">
        <v>321</v>
      </c>
      <c r="D30" s="269"/>
      <c r="E30" s="223"/>
      <c r="F30" s="259" t="str">
        <f>'Scenarios '!E26</f>
        <v>Select-</v>
      </c>
      <c r="G30" s="223"/>
      <c r="H30" s="223"/>
      <c r="I30" s="223"/>
      <c r="J30" s="229"/>
      <c r="K30" s="223"/>
      <c r="L30" s="224"/>
    </row>
    <row r="31" spans="1:12" x14ac:dyDescent="0.2">
      <c r="A31" s="261"/>
      <c r="B31" s="222"/>
      <c r="C31" s="233" t="s">
        <v>250</v>
      </c>
      <c r="D31" s="233"/>
      <c r="E31" s="233"/>
      <c r="F31" s="259" t="str">
        <f>'Power Plant Config'!F29</f>
        <v>Simple Cycle</v>
      </c>
      <c r="G31" s="223"/>
      <c r="H31" s="223"/>
      <c r="I31" s="223"/>
      <c r="J31" s="229"/>
      <c r="K31" s="223"/>
      <c r="L31" s="224"/>
    </row>
    <row r="32" spans="1:12" ht="13.5" thickBot="1" x14ac:dyDescent="0.25">
      <c r="A32" s="261"/>
      <c r="B32" s="225"/>
      <c r="C32" s="226"/>
      <c r="D32" s="226"/>
      <c r="E32" s="226"/>
      <c r="F32" s="226"/>
      <c r="G32" s="226"/>
      <c r="H32" s="226"/>
      <c r="I32" s="226"/>
      <c r="J32" s="226"/>
      <c r="K32" s="226"/>
      <c r="L32" s="227"/>
    </row>
    <row r="33" spans="1:12" ht="12.75" customHeight="1" thickTop="1" thickBot="1" x14ac:dyDescent="0.25">
      <c r="A33" s="191"/>
      <c r="B33" s="261"/>
      <c r="C33" s="261"/>
      <c r="D33" s="261"/>
      <c r="E33" s="261"/>
      <c r="F33" s="261"/>
      <c r="G33" s="267"/>
      <c r="H33" s="261"/>
      <c r="I33" s="261"/>
      <c r="J33" s="261"/>
      <c r="K33" s="261"/>
      <c r="L33" s="261"/>
    </row>
    <row r="34" spans="1:12" ht="19.5" customHeight="1" thickTop="1" x14ac:dyDescent="0.35">
      <c r="A34" s="191"/>
      <c r="B34" s="273" t="s">
        <v>420</v>
      </c>
      <c r="C34" s="235"/>
      <c r="D34" s="235"/>
      <c r="E34" s="235"/>
      <c r="F34" s="235"/>
      <c r="G34" s="235"/>
      <c r="H34" s="220"/>
      <c r="I34" s="220"/>
      <c r="J34" s="220"/>
      <c r="K34" s="220"/>
      <c r="L34" s="221"/>
    </row>
    <row r="35" spans="1:12" ht="12.75" customHeight="1" x14ac:dyDescent="0.2">
      <c r="A35" s="191"/>
      <c r="B35" s="222"/>
      <c r="C35" s="223"/>
      <c r="D35" s="223"/>
      <c r="E35" s="223"/>
      <c r="F35" s="223"/>
      <c r="G35" s="223"/>
      <c r="H35" s="223"/>
      <c r="I35" s="223"/>
      <c r="J35" s="223"/>
      <c r="K35" s="223"/>
      <c r="L35" s="224"/>
    </row>
    <row r="36" spans="1:12" ht="12.75" customHeight="1" x14ac:dyDescent="0.2">
      <c r="A36" s="191"/>
      <c r="B36" s="228"/>
      <c r="C36" s="229"/>
      <c r="D36" s="229"/>
      <c r="E36" s="229"/>
      <c r="F36" s="229"/>
      <c r="G36" s="233" t="s">
        <v>12</v>
      </c>
      <c r="H36" s="233"/>
      <c r="I36" s="233" t="s">
        <v>11</v>
      </c>
      <c r="J36" s="233"/>
      <c r="K36" s="223"/>
      <c r="L36" s="224"/>
    </row>
    <row r="37" spans="1:12" ht="12.75" customHeight="1" x14ac:dyDescent="0.2">
      <c r="A37" s="191"/>
      <c r="B37" s="228"/>
      <c r="C37" s="233" t="s">
        <v>209</v>
      </c>
      <c r="D37" s="233"/>
      <c r="E37" s="233"/>
      <c r="F37" s="233"/>
      <c r="G37" s="232" t="s">
        <v>156</v>
      </c>
      <c r="H37" s="223"/>
      <c r="I37" s="296">
        <f>ROUND('Energy Use'!G31,1)</f>
        <v>0</v>
      </c>
      <c r="J37" s="223"/>
      <c r="K37" s="223"/>
      <c r="L37" s="224"/>
    </row>
    <row r="38" spans="1:12" ht="12.75" customHeight="1" x14ac:dyDescent="0.2">
      <c r="A38" s="191"/>
      <c r="B38" s="228"/>
      <c r="C38" s="233" t="s">
        <v>211</v>
      </c>
      <c r="D38" s="233"/>
      <c r="E38" s="233"/>
      <c r="F38" s="233"/>
      <c r="G38" s="232" t="s">
        <v>161</v>
      </c>
      <c r="H38" s="223"/>
      <c r="I38" s="270">
        <f>ROUND('Scenarios '!I18,-2)</f>
        <v>0</v>
      </c>
      <c r="J38" s="223"/>
      <c r="K38" s="223"/>
      <c r="L38" s="224"/>
    </row>
    <row r="39" spans="1:12" ht="12.75" customHeight="1" x14ac:dyDescent="0.2">
      <c r="A39" s="261"/>
      <c r="B39" s="228"/>
      <c r="C39" s="233" t="s">
        <v>354</v>
      </c>
      <c r="D39" s="233"/>
      <c r="E39" s="233"/>
      <c r="F39" s="233"/>
      <c r="G39" s="232" t="s">
        <v>162</v>
      </c>
      <c r="H39" s="223"/>
      <c r="I39" s="231">
        <f>'Power Plant Config'!H17</f>
        <v>0</v>
      </c>
      <c r="J39" s="223"/>
      <c r="K39" s="223"/>
      <c r="L39" s="224"/>
    </row>
    <row r="40" spans="1:12" ht="12.75" customHeight="1" x14ac:dyDescent="0.2">
      <c r="A40" s="191"/>
      <c r="B40" s="228"/>
      <c r="C40" s="233" t="s">
        <v>322</v>
      </c>
      <c r="D40" s="233"/>
      <c r="E40" s="233"/>
      <c r="F40" s="233"/>
      <c r="G40" s="232" t="s">
        <v>162</v>
      </c>
      <c r="H40" s="223"/>
      <c r="I40" s="296">
        <f>'Power Plant Config'!H20</f>
        <v>0</v>
      </c>
      <c r="J40" s="223"/>
      <c r="K40" s="223"/>
      <c r="L40" s="224"/>
    </row>
    <row r="41" spans="1:12" ht="12.75" customHeight="1" thickBot="1" x14ac:dyDescent="0.25">
      <c r="A41" s="191"/>
      <c r="B41" s="225"/>
      <c r="C41" s="226"/>
      <c r="D41" s="226"/>
      <c r="E41" s="226"/>
      <c r="F41" s="226"/>
      <c r="G41" s="226"/>
      <c r="H41" s="226"/>
      <c r="I41" s="226"/>
      <c r="J41" s="226"/>
      <c r="K41" s="226"/>
      <c r="L41" s="227"/>
    </row>
    <row r="42" spans="1:12" ht="12.75" customHeight="1" thickTop="1" thickBot="1" x14ac:dyDescent="0.25">
      <c r="A42" s="191"/>
      <c r="B42" s="191"/>
      <c r="C42" s="191"/>
      <c r="D42" s="191"/>
      <c r="E42" s="191"/>
      <c r="F42" s="191"/>
      <c r="G42" s="217"/>
      <c r="H42" s="191"/>
      <c r="I42" s="191"/>
      <c r="J42" s="191"/>
      <c r="K42" s="191"/>
      <c r="L42" s="191"/>
    </row>
    <row r="43" spans="1:12" ht="19.5" customHeight="1" thickTop="1" x14ac:dyDescent="0.35">
      <c r="A43" s="191"/>
      <c r="B43" s="273" t="s">
        <v>421</v>
      </c>
      <c r="C43" s="235"/>
      <c r="D43" s="235"/>
      <c r="E43" s="235"/>
      <c r="F43" s="235"/>
      <c r="G43" s="235"/>
      <c r="H43" s="220"/>
      <c r="I43" s="220"/>
      <c r="J43" s="220"/>
      <c r="K43" s="220"/>
      <c r="L43" s="221"/>
    </row>
    <row r="44" spans="1:12" ht="12.75" customHeight="1" x14ac:dyDescent="0.2">
      <c r="A44" s="191"/>
      <c r="B44" s="222"/>
      <c r="C44" s="223"/>
      <c r="D44" s="223"/>
      <c r="E44" s="223"/>
      <c r="F44" s="223"/>
      <c r="G44" s="223"/>
      <c r="H44" s="223"/>
      <c r="I44" s="223"/>
      <c r="J44" s="223"/>
      <c r="K44" s="223"/>
      <c r="L44" s="224"/>
    </row>
    <row r="45" spans="1:12" ht="12.75" customHeight="1" x14ac:dyDescent="0.2">
      <c r="A45" s="261"/>
      <c r="B45" s="222"/>
      <c r="C45" s="233" t="s">
        <v>367</v>
      </c>
      <c r="D45" s="233"/>
      <c r="E45" s="233"/>
      <c r="F45" s="233"/>
      <c r="G45" s="233" t="s">
        <v>12</v>
      </c>
      <c r="H45" s="233"/>
      <c r="I45" s="233" t="s">
        <v>11</v>
      </c>
      <c r="J45" s="223"/>
      <c r="K45" s="223"/>
      <c r="L45" s="224"/>
    </row>
    <row r="46" spans="1:12" ht="12.75" customHeight="1" x14ac:dyDescent="0.2">
      <c r="A46" s="261"/>
      <c r="B46" s="222"/>
      <c r="C46" s="229" t="s">
        <v>368</v>
      </c>
      <c r="D46" s="233"/>
      <c r="E46" s="233"/>
      <c r="F46" s="233"/>
      <c r="G46" s="232" t="s">
        <v>237</v>
      </c>
      <c r="H46" s="223"/>
      <c r="I46" s="270">
        <f>ROUND('NG LNG - CAP'!F63,-5)</f>
        <v>0</v>
      </c>
      <c r="J46" s="223"/>
      <c r="K46" s="223"/>
      <c r="L46" s="224"/>
    </row>
    <row r="47" spans="1:12" ht="12.75" customHeight="1" x14ac:dyDescent="0.2">
      <c r="A47" s="261"/>
      <c r="B47" s="222"/>
      <c r="C47" s="229" t="s">
        <v>372</v>
      </c>
      <c r="D47" s="233"/>
      <c r="E47" s="233"/>
      <c r="F47" s="233"/>
      <c r="G47" s="232" t="s">
        <v>174</v>
      </c>
      <c r="H47" s="223"/>
      <c r="I47" s="270" t="e">
        <f>ROUND(I46/(I40*1000),-2)</f>
        <v>#DIV/0!</v>
      </c>
      <c r="J47" s="223"/>
      <c r="K47" s="223"/>
      <c r="L47" s="224"/>
    </row>
    <row r="48" spans="1:12" ht="12.75" customHeight="1" x14ac:dyDescent="0.2">
      <c r="A48" s="261"/>
      <c r="B48" s="222"/>
      <c r="C48" s="229" t="s">
        <v>369</v>
      </c>
      <c r="D48" s="233"/>
      <c r="E48" s="233"/>
      <c r="F48" s="233"/>
      <c r="G48" s="232" t="s">
        <v>237</v>
      </c>
      <c r="H48" s="223"/>
      <c r="I48" s="270" t="e">
        <f>ROUND('NG LNG - O&amp;M'!H59,-5)</f>
        <v>#DIV/0!</v>
      </c>
      <c r="J48" s="223"/>
      <c r="K48" s="223"/>
      <c r="L48" s="224"/>
    </row>
    <row r="49" spans="1:12" ht="12.75" customHeight="1" x14ac:dyDescent="0.2">
      <c r="A49" s="261"/>
      <c r="B49" s="222"/>
      <c r="C49" s="229" t="s">
        <v>373</v>
      </c>
      <c r="D49" s="233"/>
      <c r="E49" s="233"/>
      <c r="F49" s="233"/>
      <c r="G49" s="232" t="s">
        <v>174</v>
      </c>
      <c r="H49" s="223"/>
      <c r="I49" s="270" t="e">
        <f>MROUND(I48/I40/1000,10)</f>
        <v>#DIV/0!</v>
      </c>
      <c r="J49" s="223"/>
      <c r="K49" s="223"/>
      <c r="L49" s="224"/>
    </row>
    <row r="50" spans="1:12" ht="12.75" customHeight="1" x14ac:dyDescent="0.2">
      <c r="A50" s="261"/>
      <c r="B50" s="222"/>
      <c r="C50" s="229"/>
      <c r="D50" s="233"/>
      <c r="E50" s="233"/>
      <c r="F50" s="233"/>
      <c r="G50" s="297"/>
      <c r="H50" s="223"/>
      <c r="I50" s="297"/>
      <c r="J50" s="223"/>
      <c r="K50" s="223"/>
      <c r="L50" s="224"/>
    </row>
    <row r="51" spans="1:12" ht="12.75" customHeight="1" x14ac:dyDescent="0.2">
      <c r="A51" s="261"/>
      <c r="B51" s="222"/>
      <c r="C51" s="255" t="s">
        <v>374</v>
      </c>
      <c r="D51" s="233"/>
      <c r="E51" s="233"/>
      <c r="F51" s="233"/>
      <c r="G51" s="232" t="s">
        <v>237</v>
      </c>
      <c r="H51" s="223"/>
      <c r="I51" s="270" t="e">
        <f>I46+I48</f>
        <v>#DIV/0!</v>
      </c>
      <c r="J51" s="223"/>
      <c r="K51" s="223"/>
      <c r="L51" s="224"/>
    </row>
    <row r="52" spans="1:12" ht="12.75" customHeight="1" x14ac:dyDescent="0.2">
      <c r="A52" s="261"/>
      <c r="B52" s="222"/>
      <c r="C52" s="255" t="s">
        <v>375</v>
      </c>
      <c r="D52" s="233"/>
      <c r="E52" s="233"/>
      <c r="F52" s="233"/>
      <c r="G52" s="232" t="s">
        <v>174</v>
      </c>
      <c r="H52" s="223"/>
      <c r="I52" s="270" t="e">
        <f>ROUND(I51/I40/1000,-2)</f>
        <v>#DIV/0!</v>
      </c>
      <c r="J52" s="223"/>
      <c r="K52" s="223"/>
      <c r="L52" s="224"/>
    </row>
    <row r="53" spans="1:12" ht="12.75" customHeight="1" x14ac:dyDescent="0.2">
      <c r="A53" s="261"/>
      <c r="B53" s="222"/>
      <c r="C53" s="233"/>
      <c r="D53" s="233"/>
      <c r="E53" s="233"/>
      <c r="F53" s="233"/>
      <c r="G53" s="236"/>
      <c r="H53" s="223"/>
      <c r="I53" s="229"/>
      <c r="J53" s="223"/>
      <c r="K53" s="223"/>
      <c r="L53" s="224"/>
    </row>
    <row r="54" spans="1:12" ht="12.75" customHeight="1" x14ac:dyDescent="0.2">
      <c r="A54" s="261"/>
      <c r="B54" s="222"/>
      <c r="C54" s="233" t="s">
        <v>355</v>
      </c>
      <c r="D54" s="233"/>
      <c r="E54" s="233"/>
      <c r="F54" s="233"/>
      <c r="G54" s="233" t="s">
        <v>12</v>
      </c>
      <c r="H54" s="233"/>
      <c r="I54" s="233" t="s">
        <v>11</v>
      </c>
      <c r="J54" s="223"/>
      <c r="K54" s="223"/>
      <c r="L54" s="224"/>
    </row>
    <row r="55" spans="1:12" ht="12.75" customHeight="1" x14ac:dyDescent="0.2">
      <c r="A55" s="261"/>
      <c r="B55" s="222"/>
      <c r="C55" s="229" t="s">
        <v>356</v>
      </c>
      <c r="D55" s="233"/>
      <c r="E55" s="233"/>
      <c r="F55" s="233"/>
      <c r="G55" s="232" t="s">
        <v>237</v>
      </c>
      <c r="H55" s="223"/>
      <c r="I55" s="270" t="e">
        <f>ROUND('OPT 1 LCC Capital '!F9*1000,-5)</f>
        <v>#VALUE!</v>
      </c>
      <c r="J55" s="223"/>
      <c r="K55" s="223"/>
      <c r="L55" s="224"/>
    </row>
    <row r="56" spans="1:12" ht="12.75" customHeight="1" x14ac:dyDescent="0.2">
      <c r="A56" s="261"/>
      <c r="B56" s="222"/>
      <c r="C56" s="229" t="s">
        <v>370</v>
      </c>
      <c r="D56" s="233"/>
      <c r="E56" s="233"/>
      <c r="F56" s="233"/>
      <c r="G56" s="232" t="s">
        <v>174</v>
      </c>
      <c r="H56" s="223"/>
      <c r="I56" s="270" t="e">
        <f>ROUND(I55/I40/1000,-1)</f>
        <v>#VALUE!</v>
      </c>
      <c r="J56" s="223"/>
      <c r="K56" s="223"/>
      <c r="L56" s="224"/>
    </row>
    <row r="57" spans="1:12" ht="12.75" customHeight="1" x14ac:dyDescent="0.2">
      <c r="A57" s="261"/>
      <c r="B57" s="222"/>
      <c r="C57" s="229" t="s">
        <v>357</v>
      </c>
      <c r="D57" s="233"/>
      <c r="E57" s="233"/>
      <c r="F57" s="223"/>
      <c r="G57" s="232" t="s">
        <v>237</v>
      </c>
      <c r="H57" s="223"/>
      <c r="I57" s="270" t="e">
        <f>ROUND('OPT 1 LCC O&amp;M'!F9,-5)</f>
        <v>#N/A</v>
      </c>
      <c r="J57" s="223"/>
      <c r="K57" s="223"/>
      <c r="L57" s="224"/>
    </row>
    <row r="58" spans="1:12" ht="12.75" customHeight="1" x14ac:dyDescent="0.2">
      <c r="A58" s="261"/>
      <c r="B58" s="222"/>
      <c r="C58" s="229" t="s">
        <v>371</v>
      </c>
      <c r="D58" s="233"/>
      <c r="E58" s="233"/>
      <c r="F58" s="223"/>
      <c r="G58" s="232" t="s">
        <v>174</v>
      </c>
      <c r="H58" s="223"/>
      <c r="I58" s="270" t="e">
        <f>ROUND(I57/I40/1000,-1)</f>
        <v>#N/A</v>
      </c>
      <c r="J58" s="223"/>
      <c r="K58" s="223"/>
      <c r="L58" s="224"/>
    </row>
    <row r="59" spans="1:12" ht="12.75" customHeight="1" x14ac:dyDescent="0.2">
      <c r="A59" s="261"/>
      <c r="B59" s="222"/>
      <c r="C59" s="229"/>
      <c r="D59" s="233"/>
      <c r="E59" s="233"/>
      <c r="F59" s="223"/>
      <c r="G59" s="297"/>
      <c r="H59" s="223"/>
      <c r="I59" s="297"/>
      <c r="J59" s="223"/>
      <c r="K59" s="223"/>
      <c r="L59" s="224"/>
    </row>
    <row r="60" spans="1:12" ht="12.75" customHeight="1" x14ac:dyDescent="0.2">
      <c r="A60" s="261"/>
      <c r="B60" s="222"/>
      <c r="C60" s="255" t="s">
        <v>376</v>
      </c>
      <c r="D60" s="233"/>
      <c r="E60" s="233"/>
      <c r="F60" s="223"/>
      <c r="G60" s="232" t="s">
        <v>237</v>
      </c>
      <c r="H60" s="223"/>
      <c r="I60" s="270" t="e">
        <f>I55+I57</f>
        <v>#VALUE!</v>
      </c>
      <c r="J60" s="223"/>
      <c r="K60" s="223"/>
      <c r="L60" s="224"/>
    </row>
    <row r="61" spans="1:12" ht="12.75" customHeight="1" x14ac:dyDescent="0.2">
      <c r="A61" s="261"/>
      <c r="B61" s="222"/>
      <c r="C61" s="255" t="s">
        <v>377</v>
      </c>
      <c r="D61" s="233"/>
      <c r="E61" s="233"/>
      <c r="F61" s="233"/>
      <c r="G61" s="232" t="s">
        <v>174</v>
      </c>
      <c r="H61" s="223"/>
      <c r="I61" s="270" t="e">
        <f>ROUND(I60/(I40*1000),-1)</f>
        <v>#VALUE!</v>
      </c>
      <c r="J61" s="223"/>
      <c r="K61" s="223"/>
      <c r="L61" s="224"/>
    </row>
    <row r="62" spans="1:12" ht="12.75" customHeight="1" thickBot="1" x14ac:dyDescent="0.25">
      <c r="B62" s="225"/>
      <c r="C62" s="226"/>
      <c r="D62" s="226"/>
      <c r="E62" s="226"/>
      <c r="F62" s="226"/>
      <c r="G62" s="226"/>
      <c r="H62" s="226"/>
      <c r="I62" s="226"/>
      <c r="J62" s="226"/>
      <c r="K62" s="226"/>
      <c r="L62" s="227"/>
    </row>
    <row r="63" spans="1:12" ht="12.75" customHeight="1" thickTop="1" thickBot="1" x14ac:dyDescent="0.25">
      <c r="B63" s="191"/>
      <c r="C63" s="191"/>
      <c r="D63" s="191"/>
      <c r="E63" s="191"/>
      <c r="F63" s="191"/>
      <c r="G63" s="217"/>
      <c r="H63" s="191"/>
      <c r="I63" s="191"/>
      <c r="J63" s="191"/>
      <c r="K63" s="191"/>
    </row>
    <row r="64" spans="1:12" ht="19.5" customHeight="1" thickTop="1" x14ac:dyDescent="0.35">
      <c r="B64" s="273" t="s">
        <v>422</v>
      </c>
      <c r="C64" s="235"/>
      <c r="D64" s="235"/>
      <c r="E64" s="235"/>
      <c r="F64" s="235"/>
      <c r="G64" s="235"/>
      <c r="H64" s="220"/>
      <c r="I64" s="220"/>
      <c r="J64" s="220"/>
      <c r="K64" s="220"/>
      <c r="L64" s="221"/>
    </row>
    <row r="65" spans="2:12" ht="12.75" customHeight="1" x14ac:dyDescent="0.2">
      <c r="B65" s="222"/>
      <c r="C65" s="223"/>
      <c r="D65" s="223"/>
      <c r="E65" s="223"/>
      <c r="F65" s="223"/>
      <c r="G65" s="223"/>
      <c r="H65" s="223"/>
      <c r="I65" s="223"/>
      <c r="J65" s="223"/>
      <c r="K65" s="223"/>
      <c r="L65" s="224"/>
    </row>
    <row r="66" spans="2:12" x14ac:dyDescent="0.2">
      <c r="B66" s="228"/>
      <c r="C66" s="233"/>
      <c r="D66" s="233"/>
      <c r="E66" s="233"/>
      <c r="F66" s="233"/>
      <c r="G66" s="233" t="s">
        <v>12</v>
      </c>
      <c r="H66" s="233"/>
      <c r="I66" s="233" t="s">
        <v>11</v>
      </c>
      <c r="J66" s="223"/>
      <c r="K66" s="223"/>
      <c r="L66" s="224"/>
    </row>
    <row r="67" spans="2:12" ht="12.75" customHeight="1" x14ac:dyDescent="0.2">
      <c r="B67" s="228"/>
      <c r="C67" s="233" t="s">
        <v>239</v>
      </c>
      <c r="D67" s="233"/>
      <c r="E67" s="233"/>
      <c r="F67" s="233"/>
      <c r="G67" s="232" t="s">
        <v>379</v>
      </c>
      <c r="H67" s="223"/>
      <c r="I67" s="299" t="e">
        <f>ROUND((I60*100/('NG LNG - O&amp;M'!H22*365))*'LCC Assumption - Hidden'!E38,2)</f>
        <v>#VALUE!</v>
      </c>
      <c r="J67" s="223"/>
      <c r="K67" s="223"/>
      <c r="L67" s="224"/>
    </row>
    <row r="68" spans="2:12" ht="12.75" customHeight="1" thickBot="1" x14ac:dyDescent="0.25">
      <c r="B68" s="225"/>
      <c r="C68" s="226"/>
      <c r="D68" s="226"/>
      <c r="E68" s="226"/>
      <c r="F68" s="226"/>
      <c r="G68" s="226"/>
      <c r="H68" s="226"/>
      <c r="I68" s="226"/>
      <c r="J68" s="226"/>
      <c r="K68" s="226"/>
      <c r="L68" s="227"/>
    </row>
    <row r="69" spans="2:12" ht="12.75" customHeight="1" thickTop="1" thickBot="1" x14ac:dyDescent="0.25"/>
    <row r="70" spans="2:12" ht="19.5" customHeight="1" thickTop="1" x14ac:dyDescent="0.35">
      <c r="B70" s="273" t="s">
        <v>423</v>
      </c>
      <c r="C70" s="235"/>
      <c r="D70" s="235"/>
      <c r="E70" s="235"/>
      <c r="F70" s="235"/>
      <c r="G70" s="235"/>
      <c r="H70" s="220"/>
      <c r="I70" s="220"/>
      <c r="J70" s="220"/>
      <c r="K70" s="220"/>
      <c r="L70" s="221"/>
    </row>
    <row r="71" spans="2:12" ht="12.75" customHeight="1" x14ac:dyDescent="0.2">
      <c r="B71" s="222"/>
      <c r="C71" s="223"/>
      <c r="D71" s="223"/>
      <c r="E71" s="223"/>
      <c r="F71" s="223"/>
      <c r="G71" s="223"/>
      <c r="H71" s="223"/>
      <c r="I71" s="223"/>
      <c r="J71" s="223"/>
      <c r="K71" s="223"/>
      <c r="L71" s="224"/>
    </row>
    <row r="72" spans="2:12" ht="12.75" customHeight="1" x14ac:dyDescent="0.2">
      <c r="B72" s="228"/>
      <c r="C72" s="233"/>
      <c r="D72" s="233"/>
      <c r="E72" s="233"/>
      <c r="F72" s="233"/>
      <c r="G72" s="233" t="s">
        <v>12</v>
      </c>
      <c r="H72" s="233"/>
      <c r="I72" s="233" t="s">
        <v>11</v>
      </c>
      <c r="J72" s="223"/>
      <c r="K72" s="223"/>
      <c r="L72" s="224"/>
    </row>
    <row r="73" spans="2:12" ht="15.75" x14ac:dyDescent="0.3">
      <c r="B73" s="228"/>
      <c r="C73" s="233" t="s">
        <v>242</v>
      </c>
      <c r="D73" s="233"/>
      <c r="E73" s="233"/>
      <c r="F73" s="233"/>
      <c r="G73" s="232" t="s">
        <v>241</v>
      </c>
      <c r="H73" s="223"/>
      <c r="I73" s="270" t="e">
        <f>ROUND('NG LNG- GHG'!H22,-1)</f>
        <v>#DIV/0!</v>
      </c>
      <c r="J73" s="223"/>
      <c r="K73" s="223"/>
      <c r="L73" s="224"/>
    </row>
    <row r="74" spans="2:12" ht="15.75" x14ac:dyDescent="0.3">
      <c r="B74" s="228"/>
      <c r="C74" s="233" t="s">
        <v>243</v>
      </c>
      <c r="D74" s="233"/>
      <c r="E74" s="233"/>
      <c r="F74" s="233"/>
      <c r="G74" s="232" t="s">
        <v>241</v>
      </c>
      <c r="H74" s="223"/>
      <c r="I74" s="270" t="e">
        <f>ROUND('NG LNG- GHG'!H22*'LCC Assumption - Hidden'!E7,-2)</f>
        <v>#DIV/0!</v>
      </c>
      <c r="J74" s="223"/>
      <c r="K74" s="223"/>
      <c r="L74" s="224"/>
    </row>
    <row r="75" spans="2:12" ht="13.5" thickBot="1" x14ac:dyDescent="0.25">
      <c r="B75" s="225"/>
      <c r="C75" s="226"/>
      <c r="D75" s="226"/>
      <c r="E75" s="226"/>
      <c r="F75" s="226"/>
      <c r="G75" s="226"/>
      <c r="H75" s="226"/>
      <c r="I75" s="226"/>
      <c r="J75" s="226"/>
      <c r="K75" s="226"/>
      <c r="L75" s="227"/>
    </row>
    <row r="76" spans="2:12" ht="13.5" thickTop="1" x14ac:dyDescent="0.2"/>
  </sheetData>
  <sheetProtection sheet="1" objects="1" scenarios="1"/>
  <mergeCells count="10">
    <mergeCell ref="C28:D28"/>
    <mergeCell ref="F4:K4"/>
    <mergeCell ref="F5:K5"/>
    <mergeCell ref="F6:K6"/>
    <mergeCell ref="F7:K7"/>
    <mergeCell ref="F12:K12"/>
    <mergeCell ref="F13:K13"/>
    <mergeCell ref="F14:K14"/>
    <mergeCell ref="F15:K15"/>
    <mergeCell ref="F16:K16"/>
  </mergeCells>
  <pageMargins left="0.7" right="0.7" top="0.75" bottom="0.75" header="0.3" footer="0.3"/>
  <pageSetup scale="6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sht26Output">
    <tabColor theme="1"/>
    <pageSetUpPr fitToPage="1"/>
  </sheetPr>
  <dimension ref="A1:M80"/>
  <sheetViews>
    <sheetView showGridLines="0" topLeftCell="A46" zoomScaleNormal="100" workbookViewId="0">
      <selection activeCell="O124" sqref="O124"/>
    </sheetView>
  </sheetViews>
  <sheetFormatPr defaultRowHeight="12.75" x14ac:dyDescent="0.2"/>
  <cols>
    <col min="1" max="1" width="4.28515625" customWidth="1"/>
    <col min="2" max="2" width="3.42578125" customWidth="1"/>
    <col min="3" max="3" width="11.140625" customWidth="1"/>
    <col min="4" max="4" width="5.42578125" customWidth="1"/>
    <col min="5" max="5" width="12.42578125" customWidth="1"/>
    <col min="6" max="6" width="24" customWidth="1"/>
    <col min="7" max="7" width="15" customWidth="1"/>
    <col min="8" max="8" width="6.85546875" customWidth="1"/>
    <col min="9" max="9" width="14.85546875" customWidth="1"/>
    <col min="10" max="10" width="5.140625" customWidth="1"/>
    <col min="11" max="11" width="2.140625" customWidth="1"/>
  </cols>
  <sheetData>
    <row r="1" spans="1:13" ht="13.5" thickBot="1" x14ac:dyDescent="0.25">
      <c r="A1" s="305"/>
      <c r="B1" s="305"/>
      <c r="C1" s="305"/>
      <c r="D1" s="305"/>
      <c r="E1" s="305"/>
      <c r="F1" s="305"/>
      <c r="G1" s="306"/>
      <c r="H1" s="305"/>
      <c r="I1" s="305"/>
      <c r="J1" s="305"/>
      <c r="K1" s="305"/>
      <c r="L1" s="307"/>
      <c r="M1" s="307"/>
    </row>
    <row r="2" spans="1:13" ht="19.5" customHeight="1" thickTop="1" x14ac:dyDescent="0.35">
      <c r="A2" s="307"/>
      <c r="B2" s="273" t="s">
        <v>409</v>
      </c>
      <c r="C2" s="260"/>
      <c r="D2" s="260"/>
      <c r="E2" s="260"/>
      <c r="F2" s="260"/>
      <c r="G2" s="220"/>
      <c r="H2" s="220"/>
      <c r="I2" s="220"/>
      <c r="J2" s="220"/>
      <c r="K2" s="221"/>
      <c r="L2" s="307"/>
      <c r="M2" s="307"/>
    </row>
    <row r="3" spans="1:13" ht="12.75" customHeight="1" x14ac:dyDescent="0.2">
      <c r="A3" s="307"/>
      <c r="B3" s="222"/>
      <c r="C3" s="223"/>
      <c r="D3" s="223"/>
      <c r="E3" s="223"/>
      <c r="F3" s="223"/>
      <c r="G3" s="223"/>
      <c r="H3" s="223"/>
      <c r="I3" s="223"/>
      <c r="J3" s="223"/>
      <c r="K3" s="224"/>
      <c r="L3" s="307"/>
      <c r="M3" s="307"/>
    </row>
    <row r="4" spans="1:13" ht="12.75" customHeight="1" x14ac:dyDescent="0.2">
      <c r="A4" s="307"/>
      <c r="B4" s="228"/>
      <c r="C4" s="233" t="s">
        <v>184</v>
      </c>
      <c r="D4" s="233"/>
      <c r="E4" s="233"/>
      <c r="F4" s="529">
        <f>'Desalination Info'!E4</f>
        <v>0</v>
      </c>
      <c r="G4" s="530"/>
      <c r="H4" s="530"/>
      <c r="I4" s="530"/>
      <c r="J4" s="531"/>
      <c r="K4" s="224"/>
      <c r="L4" s="307"/>
      <c r="M4" s="307"/>
    </row>
    <row r="5" spans="1:13" ht="12.75" customHeight="1" x14ac:dyDescent="0.2">
      <c r="A5" s="307"/>
      <c r="B5" s="228"/>
      <c r="C5" s="233" t="s">
        <v>185</v>
      </c>
      <c r="D5" s="233"/>
      <c r="E5" s="233"/>
      <c r="F5" s="529">
        <f>'Desalination Info'!E5</f>
        <v>0</v>
      </c>
      <c r="G5" s="530"/>
      <c r="H5" s="530"/>
      <c r="I5" s="530"/>
      <c r="J5" s="531"/>
      <c r="K5" s="224"/>
      <c r="L5" s="307"/>
      <c r="M5" s="307"/>
    </row>
    <row r="6" spans="1:13" ht="12.75" customHeight="1" x14ac:dyDescent="0.2">
      <c r="A6" s="307"/>
      <c r="B6" s="228"/>
      <c r="C6" s="233" t="s">
        <v>186</v>
      </c>
      <c r="D6" s="233"/>
      <c r="E6" s="233"/>
      <c r="F6" s="529">
        <f>'Desalination Info'!E6</f>
        <v>0</v>
      </c>
      <c r="G6" s="530"/>
      <c r="H6" s="530"/>
      <c r="I6" s="530"/>
      <c r="J6" s="531"/>
      <c r="K6" s="224"/>
      <c r="L6" s="307"/>
      <c r="M6" s="307"/>
    </row>
    <row r="7" spans="1:13" ht="12.75" customHeight="1" x14ac:dyDescent="0.2">
      <c r="A7" s="307"/>
      <c r="B7" s="228"/>
      <c r="C7" s="233" t="s">
        <v>187</v>
      </c>
      <c r="D7" s="233"/>
      <c r="E7" s="233"/>
      <c r="F7" s="529">
        <f>'Desalination Info'!E7</f>
        <v>0</v>
      </c>
      <c r="G7" s="530"/>
      <c r="H7" s="530"/>
      <c r="I7" s="530"/>
      <c r="J7" s="531"/>
      <c r="K7" s="224"/>
      <c r="L7" s="307"/>
      <c r="M7" s="307"/>
    </row>
    <row r="8" spans="1:13" ht="12.75" customHeight="1" thickBot="1" x14ac:dyDescent="0.25">
      <c r="A8" s="307"/>
      <c r="B8" s="225"/>
      <c r="C8" s="226"/>
      <c r="D8" s="226"/>
      <c r="E8" s="226"/>
      <c r="F8" s="226"/>
      <c r="G8" s="226"/>
      <c r="H8" s="226"/>
      <c r="I8" s="226"/>
      <c r="J8" s="226"/>
      <c r="K8" s="227"/>
      <c r="L8" s="307"/>
      <c r="M8" s="307"/>
    </row>
    <row r="9" spans="1:13" ht="12.75" customHeight="1" thickTop="1" thickBot="1" x14ac:dyDescent="0.25">
      <c r="A9" s="307"/>
      <c r="B9" s="307"/>
      <c r="C9" s="307"/>
      <c r="D9" s="307"/>
      <c r="E9" s="307"/>
      <c r="F9" s="307"/>
      <c r="G9" s="307"/>
      <c r="H9" s="307"/>
      <c r="I9" s="307"/>
      <c r="J9" s="307"/>
      <c r="K9" s="307"/>
      <c r="L9" s="307"/>
      <c r="M9" s="307"/>
    </row>
    <row r="10" spans="1:13" ht="19.5" customHeight="1" thickTop="1" x14ac:dyDescent="0.35">
      <c r="A10" s="307"/>
      <c r="B10" s="273" t="s">
        <v>411</v>
      </c>
      <c r="C10" s="260"/>
      <c r="D10" s="260"/>
      <c r="E10" s="260"/>
      <c r="F10" s="260"/>
      <c r="G10" s="220"/>
      <c r="H10" s="220"/>
      <c r="I10" s="220"/>
      <c r="J10" s="220"/>
      <c r="K10" s="221"/>
      <c r="L10" s="307"/>
      <c r="M10" s="307"/>
    </row>
    <row r="11" spans="1:13" ht="12.75" customHeight="1" x14ac:dyDescent="0.2">
      <c r="A11" s="307"/>
      <c r="B11" s="222"/>
      <c r="C11" s="223"/>
      <c r="D11" s="223"/>
      <c r="E11" s="223"/>
      <c r="F11" s="223"/>
      <c r="G11" s="223"/>
      <c r="H11" s="223"/>
      <c r="I11" s="223"/>
      <c r="J11" s="223"/>
      <c r="K11" s="224"/>
      <c r="L11" s="307"/>
      <c r="M11" s="307"/>
    </row>
    <row r="12" spans="1:13" ht="12.75" customHeight="1" x14ac:dyDescent="0.2">
      <c r="A12" s="307"/>
      <c r="B12" s="228"/>
      <c r="C12" s="233" t="s">
        <v>189</v>
      </c>
      <c r="D12" s="233"/>
      <c r="E12" s="233"/>
      <c r="F12" s="529">
        <f>'Desalination Info'!E12</f>
        <v>0</v>
      </c>
      <c r="G12" s="530"/>
      <c r="H12" s="530"/>
      <c r="I12" s="531"/>
      <c r="J12" s="223"/>
      <c r="K12" s="224"/>
      <c r="L12" s="307"/>
      <c r="M12" s="307"/>
    </row>
    <row r="13" spans="1:13" ht="12.75" customHeight="1" x14ac:dyDescent="0.2">
      <c r="A13" s="307"/>
      <c r="B13" s="228"/>
      <c r="C13" s="233" t="s">
        <v>190</v>
      </c>
      <c r="D13" s="233"/>
      <c r="E13" s="233"/>
      <c r="F13" s="529">
        <f>'Desalination Info'!E13</f>
        <v>0</v>
      </c>
      <c r="G13" s="530"/>
      <c r="H13" s="530"/>
      <c r="I13" s="531"/>
      <c r="J13" s="223"/>
      <c r="K13" s="224"/>
      <c r="L13" s="307"/>
      <c r="M13" s="307"/>
    </row>
    <row r="14" spans="1:13" ht="12.75" customHeight="1" x14ac:dyDescent="0.2">
      <c r="A14" s="307"/>
      <c r="B14" s="228"/>
      <c r="C14" s="233" t="s">
        <v>191</v>
      </c>
      <c r="D14" s="233"/>
      <c r="E14" s="233"/>
      <c r="F14" s="529">
        <f>'Desalination Info'!E14</f>
        <v>0</v>
      </c>
      <c r="G14" s="530"/>
      <c r="H14" s="530"/>
      <c r="I14" s="531"/>
      <c r="J14" s="223"/>
      <c r="K14" s="224"/>
      <c r="L14" s="307"/>
      <c r="M14" s="307"/>
    </row>
    <row r="15" spans="1:13" ht="12.75" customHeight="1" x14ac:dyDescent="0.2">
      <c r="A15" s="307"/>
      <c r="B15" s="228"/>
      <c r="C15" s="233" t="s">
        <v>398</v>
      </c>
      <c r="D15" s="233"/>
      <c r="E15" s="233"/>
      <c r="F15" s="529" t="str">
        <f>'Desalination Info'!E15</f>
        <v>Select-</v>
      </c>
      <c r="G15" s="530"/>
      <c r="H15" s="530"/>
      <c r="I15" s="531"/>
      <c r="J15" s="223"/>
      <c r="K15" s="224"/>
      <c r="L15" s="307"/>
      <c r="M15" s="307"/>
    </row>
    <row r="16" spans="1:13" ht="12.75" customHeight="1" x14ac:dyDescent="0.2">
      <c r="A16" s="307"/>
      <c r="B16" s="228"/>
      <c r="C16" s="233" t="s">
        <v>399</v>
      </c>
      <c r="D16" s="233"/>
      <c r="E16" s="233"/>
      <c r="F16" s="529">
        <f>'Desalination Info'!E16</f>
        <v>0</v>
      </c>
      <c r="G16" s="530"/>
      <c r="H16" s="530"/>
      <c r="I16" s="531"/>
      <c r="J16" s="223"/>
      <c r="K16" s="224"/>
      <c r="L16" s="307"/>
      <c r="M16" s="307"/>
    </row>
    <row r="17" spans="1:13" ht="12.75" customHeight="1" x14ac:dyDescent="0.2">
      <c r="A17" s="307"/>
      <c r="B17" s="228"/>
      <c r="C17" s="233"/>
      <c r="D17" s="233"/>
      <c r="E17" s="233"/>
      <c r="F17" s="233"/>
      <c r="G17" s="223"/>
      <c r="H17" s="223"/>
      <c r="I17" s="223"/>
      <c r="J17" s="223"/>
      <c r="K17" s="224"/>
      <c r="L17" s="307"/>
      <c r="M17" s="307"/>
    </row>
    <row r="18" spans="1:13" ht="12.75" customHeight="1" x14ac:dyDescent="0.2">
      <c r="A18" s="307"/>
      <c r="B18" s="228"/>
      <c r="C18" s="233"/>
      <c r="D18" s="233"/>
      <c r="E18" s="233"/>
      <c r="F18" s="233"/>
      <c r="G18" s="233" t="s">
        <v>12</v>
      </c>
      <c r="H18" s="233"/>
      <c r="I18" s="233" t="s">
        <v>11</v>
      </c>
      <c r="J18" s="223"/>
      <c r="K18" s="224"/>
      <c r="L18" s="307"/>
      <c r="M18" s="307"/>
    </row>
    <row r="19" spans="1:13" ht="12.75" customHeight="1" x14ac:dyDescent="0.2">
      <c r="A19" s="307"/>
      <c r="B19" s="228"/>
      <c r="C19" s="233" t="s">
        <v>201</v>
      </c>
      <c r="D19" s="233"/>
      <c r="E19" s="233"/>
      <c r="F19" s="233"/>
      <c r="G19" s="232" t="s">
        <v>153</v>
      </c>
      <c r="H19" s="223"/>
      <c r="I19" s="231">
        <f>'Desalination Info'!G21</f>
        <v>0</v>
      </c>
      <c r="J19" s="223"/>
      <c r="K19" s="224"/>
      <c r="L19" s="307"/>
      <c r="M19" s="307"/>
    </row>
    <row r="20" spans="1:13" ht="12.75" customHeight="1" x14ac:dyDescent="0.2">
      <c r="A20" s="307"/>
      <c r="B20" s="228"/>
      <c r="C20" s="233" t="s">
        <v>227</v>
      </c>
      <c r="D20" s="233"/>
      <c r="E20" s="233"/>
      <c r="F20" s="233"/>
      <c r="G20" s="232" t="s">
        <v>153</v>
      </c>
      <c r="H20" s="223"/>
      <c r="I20" s="231">
        <f>'Desalination Info'!G22</f>
        <v>0</v>
      </c>
      <c r="J20" s="223"/>
      <c r="K20" s="224"/>
      <c r="L20" s="307"/>
      <c r="M20" s="307"/>
    </row>
    <row r="21" spans="1:13" ht="12.75" customHeight="1" x14ac:dyDescent="0.2">
      <c r="A21" s="307"/>
      <c r="B21" s="228"/>
      <c r="C21" s="233"/>
      <c r="D21" s="233"/>
      <c r="E21" s="233"/>
      <c r="F21" s="233"/>
      <c r="G21" s="236"/>
      <c r="H21" s="223"/>
      <c r="I21" s="308"/>
      <c r="J21" s="223"/>
      <c r="K21" s="224"/>
      <c r="L21" s="307"/>
      <c r="M21" s="307"/>
    </row>
    <row r="22" spans="1:13" ht="12.75" customHeight="1" x14ac:dyDescent="0.2">
      <c r="A22" s="307"/>
      <c r="B22" s="228"/>
      <c r="C22" s="233" t="s">
        <v>467</v>
      </c>
      <c r="D22" s="233"/>
      <c r="E22" s="233"/>
      <c r="F22" s="233"/>
      <c r="G22" s="232" t="str">
        <f>'Desalination Info'!E25</f>
        <v>°F</v>
      </c>
      <c r="H22" s="223"/>
      <c r="I22" s="232">
        <f>'Desalination Info'!G25</f>
        <v>0</v>
      </c>
      <c r="J22" s="223"/>
      <c r="K22" s="224"/>
      <c r="L22" s="307"/>
      <c r="M22" s="307"/>
    </row>
    <row r="23" spans="1:13" ht="12.75" customHeight="1" x14ac:dyDescent="0.2">
      <c r="A23" s="307"/>
      <c r="B23" s="228"/>
      <c r="C23" s="233" t="s">
        <v>468</v>
      </c>
      <c r="D23" s="233"/>
      <c r="E23" s="233"/>
      <c r="F23" s="233"/>
      <c r="G23" s="232" t="str">
        <f>'Desalination Info'!E26</f>
        <v>mg/L</v>
      </c>
      <c r="H23" s="223"/>
      <c r="I23" s="232">
        <f>'Desalination Info'!G26</f>
        <v>0</v>
      </c>
      <c r="J23" s="223"/>
      <c r="K23" s="224"/>
      <c r="L23" s="307"/>
      <c r="M23" s="307"/>
    </row>
    <row r="24" spans="1:13" ht="12.75" customHeight="1" thickBot="1" x14ac:dyDescent="0.25">
      <c r="A24" s="307"/>
      <c r="B24" s="225"/>
      <c r="C24" s="226"/>
      <c r="D24" s="226"/>
      <c r="E24" s="226"/>
      <c r="F24" s="226"/>
      <c r="G24" s="226"/>
      <c r="H24" s="226"/>
      <c r="I24" s="226"/>
      <c r="J24" s="226"/>
      <c r="K24" s="227"/>
      <c r="L24" s="307"/>
      <c r="M24" s="307"/>
    </row>
    <row r="25" spans="1:13" ht="12.75" customHeight="1" thickTop="1" thickBot="1" x14ac:dyDescent="0.25">
      <c r="A25" s="305"/>
      <c r="B25" s="305"/>
      <c r="C25" s="305"/>
      <c r="D25" s="305"/>
      <c r="E25" s="305"/>
      <c r="F25" s="305"/>
      <c r="G25" s="306"/>
      <c r="H25" s="305"/>
      <c r="I25" s="305"/>
      <c r="J25" s="305"/>
      <c r="K25" s="305"/>
      <c r="L25" s="307"/>
      <c r="M25" s="307"/>
    </row>
    <row r="26" spans="1:13" ht="19.5" customHeight="1" thickTop="1" x14ac:dyDescent="0.35">
      <c r="A26" s="305"/>
      <c r="B26" s="273" t="s">
        <v>470</v>
      </c>
      <c r="C26" s="260"/>
      <c r="D26" s="260"/>
      <c r="E26" s="260"/>
      <c r="F26" s="260"/>
      <c r="G26" s="260"/>
      <c r="H26" s="220"/>
      <c r="I26" s="220"/>
      <c r="J26" s="220"/>
      <c r="K26" s="221"/>
      <c r="L26" s="307"/>
      <c r="M26" s="307"/>
    </row>
    <row r="27" spans="1:13" ht="12.75" customHeight="1" x14ac:dyDescent="0.2">
      <c r="A27" s="305"/>
      <c r="B27" s="222"/>
      <c r="C27" s="223"/>
      <c r="D27" s="223"/>
      <c r="E27" s="223"/>
      <c r="F27" s="223"/>
      <c r="G27" s="223"/>
      <c r="H27" s="223"/>
      <c r="I27" s="223"/>
      <c r="J27" s="223"/>
      <c r="K27" s="224"/>
      <c r="L27" s="307"/>
      <c r="M27" s="307"/>
    </row>
    <row r="28" spans="1:13" ht="12.75" customHeight="1" x14ac:dyDescent="0.2">
      <c r="A28" s="305"/>
      <c r="B28" s="222"/>
      <c r="C28" s="534" t="s">
        <v>320</v>
      </c>
      <c r="D28" s="535"/>
      <c r="E28" s="223"/>
      <c r="F28" s="285" t="str">
        <f>'Scenarios '!D37</f>
        <v>Hybrid System</v>
      </c>
      <c r="G28" s="279"/>
      <c r="H28" s="279"/>
      <c r="I28" s="282"/>
      <c r="J28" s="223"/>
      <c r="K28" s="224"/>
      <c r="L28" s="307"/>
      <c r="M28" s="307"/>
    </row>
    <row r="29" spans="1:13" ht="12.75" customHeight="1" x14ac:dyDescent="0.2">
      <c r="A29" s="305"/>
      <c r="B29" s="228"/>
      <c r="C29" s="233"/>
      <c r="D29" s="233"/>
      <c r="E29" s="233"/>
      <c r="F29" s="233"/>
      <c r="G29" s="223"/>
      <c r="H29" s="223"/>
      <c r="I29" s="223"/>
      <c r="J29" s="223"/>
      <c r="K29" s="224"/>
      <c r="L29" s="307"/>
      <c r="M29" s="307"/>
    </row>
    <row r="30" spans="1:13" x14ac:dyDescent="0.2">
      <c r="A30" s="305"/>
      <c r="B30" s="222"/>
      <c r="C30" s="233" t="s">
        <v>321</v>
      </c>
      <c r="D30" s="269"/>
      <c r="E30" s="223"/>
      <c r="F30" s="259" t="str">
        <f>'Scenarios '!E26</f>
        <v>Select-</v>
      </c>
      <c r="G30" s="223"/>
      <c r="H30" s="223"/>
      <c r="I30" s="223"/>
      <c r="J30" s="229"/>
      <c r="K30" s="224"/>
      <c r="L30" s="307"/>
      <c r="M30" s="307"/>
    </row>
    <row r="31" spans="1:13" ht="12.75" customHeight="1" x14ac:dyDescent="0.2">
      <c r="A31" s="305"/>
      <c r="B31" s="222"/>
      <c r="C31" s="223"/>
      <c r="D31" s="223"/>
      <c r="E31" s="223"/>
      <c r="F31" s="223"/>
      <c r="G31" s="223"/>
      <c r="H31" s="223"/>
      <c r="I31" s="223"/>
      <c r="J31" s="223"/>
      <c r="K31" s="224"/>
      <c r="L31" s="307"/>
      <c r="M31" s="307"/>
    </row>
    <row r="32" spans="1:13" ht="12.75" customHeight="1" x14ac:dyDescent="0.2">
      <c r="A32" s="305"/>
      <c r="B32" s="228"/>
      <c r="C32" s="229"/>
      <c r="D32" s="229"/>
      <c r="E32" s="229"/>
      <c r="F32" s="229"/>
      <c r="G32" s="233" t="s">
        <v>12</v>
      </c>
      <c r="H32" s="233"/>
      <c r="I32" s="233" t="s">
        <v>11</v>
      </c>
      <c r="J32" s="233"/>
      <c r="K32" s="224"/>
      <c r="L32" s="307"/>
      <c r="M32" s="307"/>
    </row>
    <row r="33" spans="1:13" ht="12.75" customHeight="1" x14ac:dyDescent="0.2">
      <c r="A33" s="305"/>
      <c r="B33" s="228"/>
      <c r="C33" s="233" t="s">
        <v>306</v>
      </c>
      <c r="D33" s="308"/>
      <c r="E33" s="233"/>
      <c r="F33" s="233"/>
      <c r="G33" s="232" t="s">
        <v>156</v>
      </c>
      <c r="H33" s="223"/>
      <c r="I33" s="231">
        <f>ROUND('Energy Use'!G18,1)</f>
        <v>0</v>
      </c>
      <c r="J33" s="223"/>
      <c r="K33" s="224"/>
      <c r="L33" s="307"/>
      <c r="M33" s="307"/>
    </row>
    <row r="34" spans="1:13" ht="12.75" customHeight="1" x14ac:dyDescent="0.2">
      <c r="A34" s="305"/>
      <c r="B34" s="228"/>
      <c r="C34" s="233" t="s">
        <v>307</v>
      </c>
      <c r="D34" s="308"/>
      <c r="E34" s="233"/>
      <c r="F34" s="233"/>
      <c r="G34" s="232" t="s">
        <v>161</v>
      </c>
      <c r="H34" s="223"/>
      <c r="I34" s="270">
        <f>ROUND('Hybrid Power'!H18,-3)</f>
        <v>0</v>
      </c>
      <c r="J34" s="223"/>
      <c r="K34" s="224"/>
      <c r="L34" s="307"/>
      <c r="M34" s="307"/>
    </row>
    <row r="35" spans="1:13" ht="12.75" customHeight="1" x14ac:dyDescent="0.2">
      <c r="A35" s="305"/>
      <c r="B35" s="228"/>
      <c r="C35" s="233" t="s">
        <v>269</v>
      </c>
      <c r="D35" s="308"/>
      <c r="E35" s="233"/>
      <c r="F35" s="233"/>
      <c r="G35" s="232" t="s">
        <v>162</v>
      </c>
      <c r="H35" s="223"/>
      <c r="I35" s="272">
        <f>'Hybrid Power'!H28</f>
        <v>0</v>
      </c>
      <c r="J35" s="223"/>
      <c r="K35" s="224"/>
      <c r="L35" s="307"/>
      <c r="M35" s="307"/>
    </row>
    <row r="36" spans="1:13" ht="12.75" customHeight="1" x14ac:dyDescent="0.2">
      <c r="A36" s="305"/>
      <c r="B36" s="228"/>
      <c r="C36" s="233"/>
      <c r="D36" s="233"/>
      <c r="E36" s="233"/>
      <c r="F36" s="233"/>
      <c r="G36" s="233"/>
      <c r="H36" s="233"/>
      <c r="I36" s="233"/>
      <c r="J36" s="233"/>
      <c r="K36" s="224"/>
      <c r="L36" s="307"/>
      <c r="M36" s="307"/>
    </row>
    <row r="37" spans="1:13" ht="12.75" customHeight="1" x14ac:dyDescent="0.2">
      <c r="A37" s="305"/>
      <c r="B37" s="228"/>
      <c r="C37" s="233"/>
      <c r="D37" s="233"/>
      <c r="E37" s="233"/>
      <c r="F37" s="233"/>
      <c r="G37" s="233" t="s">
        <v>12</v>
      </c>
      <c r="H37" s="233"/>
      <c r="I37" s="233" t="s">
        <v>11</v>
      </c>
      <c r="J37" s="233"/>
      <c r="K37" s="224"/>
      <c r="L37" s="307"/>
      <c r="M37" s="307"/>
    </row>
    <row r="38" spans="1:13" ht="12.75" customHeight="1" x14ac:dyDescent="0.2">
      <c r="A38" s="305"/>
      <c r="B38" s="228"/>
      <c r="C38" s="233" t="s">
        <v>177</v>
      </c>
      <c r="D38" s="233"/>
      <c r="E38" s="233"/>
      <c r="F38" s="233"/>
      <c r="G38" s="232" t="s">
        <v>162</v>
      </c>
      <c r="H38" s="223"/>
      <c r="I38" s="272">
        <f>'Hybrid Power'!H29</f>
        <v>0</v>
      </c>
      <c r="J38" s="223"/>
      <c r="K38" s="224"/>
      <c r="L38" s="307"/>
      <c r="M38" s="307"/>
    </row>
    <row r="39" spans="1:13" ht="12.75" customHeight="1" thickBot="1" x14ac:dyDescent="0.25">
      <c r="A39" s="305"/>
      <c r="B39" s="225"/>
      <c r="C39" s="226"/>
      <c r="D39" s="226"/>
      <c r="E39" s="226"/>
      <c r="F39" s="226"/>
      <c r="G39" s="226"/>
      <c r="H39" s="226"/>
      <c r="I39" s="226"/>
      <c r="J39" s="226"/>
      <c r="K39" s="227"/>
      <c r="L39" s="307"/>
      <c r="M39" s="307"/>
    </row>
    <row r="40" spans="1:13" ht="12.75" customHeight="1" thickTop="1" thickBot="1" x14ac:dyDescent="0.25">
      <c r="A40" s="305"/>
      <c r="B40" s="305"/>
      <c r="C40" s="305"/>
      <c r="D40" s="305"/>
      <c r="E40" s="305"/>
      <c r="F40" s="305"/>
      <c r="G40" s="306"/>
      <c r="H40" s="305"/>
      <c r="I40" s="305"/>
      <c r="J40" s="305"/>
      <c r="K40" s="305"/>
      <c r="L40" s="307"/>
      <c r="M40" s="307"/>
    </row>
    <row r="41" spans="1:13" ht="19.5" customHeight="1" thickTop="1" x14ac:dyDescent="0.35">
      <c r="A41" s="305"/>
      <c r="B41" s="273" t="s">
        <v>421</v>
      </c>
      <c r="C41" s="260"/>
      <c r="D41" s="260"/>
      <c r="E41" s="260"/>
      <c r="F41" s="260"/>
      <c r="G41" s="260"/>
      <c r="H41" s="220"/>
      <c r="I41" s="220"/>
      <c r="J41" s="220"/>
      <c r="K41" s="221"/>
      <c r="L41" s="307"/>
      <c r="M41" s="307"/>
    </row>
    <row r="42" spans="1:13" ht="12.75" customHeight="1" x14ac:dyDescent="0.2">
      <c r="A42" s="305"/>
      <c r="B42" s="222"/>
      <c r="C42" s="223"/>
      <c r="D42" s="223"/>
      <c r="E42" s="223"/>
      <c r="F42" s="223"/>
      <c r="G42" s="223"/>
      <c r="H42" s="223"/>
      <c r="I42" s="223"/>
      <c r="J42" s="223"/>
      <c r="K42" s="224"/>
      <c r="L42" s="307"/>
      <c r="M42" s="307"/>
    </row>
    <row r="43" spans="1:13" ht="12.75" customHeight="1" x14ac:dyDescent="0.2">
      <c r="A43" s="305"/>
      <c r="B43" s="222"/>
      <c r="C43" s="233" t="s">
        <v>367</v>
      </c>
      <c r="D43" s="233"/>
      <c r="E43" s="233"/>
      <c r="F43" s="233"/>
      <c r="G43" s="233" t="s">
        <v>12</v>
      </c>
      <c r="H43" s="233"/>
      <c r="I43" s="233" t="s">
        <v>11</v>
      </c>
      <c r="J43" s="223"/>
      <c r="K43" s="224"/>
      <c r="L43" s="307"/>
      <c r="M43" s="307"/>
    </row>
    <row r="44" spans="1:13" ht="12.75" customHeight="1" x14ac:dyDescent="0.2">
      <c r="A44" s="305"/>
      <c r="B44" s="222"/>
      <c r="C44" s="229" t="s">
        <v>368</v>
      </c>
      <c r="D44" s="233"/>
      <c r="E44" s="233"/>
      <c r="F44" s="233"/>
      <c r="G44" s="232" t="s">
        <v>237</v>
      </c>
      <c r="H44" s="223"/>
      <c r="I44" s="270">
        <f>ROUND('Hybrid - CAP'!F98,-5)</f>
        <v>0</v>
      </c>
      <c r="J44" s="223"/>
      <c r="K44" s="224"/>
      <c r="L44" s="307"/>
      <c r="M44" s="307"/>
    </row>
    <row r="45" spans="1:13" ht="12.75" customHeight="1" x14ac:dyDescent="0.2">
      <c r="A45" s="305"/>
      <c r="B45" s="222"/>
      <c r="C45" s="229" t="s">
        <v>372</v>
      </c>
      <c r="D45" s="233"/>
      <c r="E45" s="233"/>
      <c r="F45" s="233"/>
      <c r="G45" s="232" t="s">
        <v>174</v>
      </c>
      <c r="H45" s="223"/>
      <c r="I45" s="270" t="e">
        <f>ROUND(I44/($I$35+$I$38)/1000,-1)</f>
        <v>#DIV/0!</v>
      </c>
      <c r="J45" s="223"/>
      <c r="K45" s="224"/>
      <c r="L45" s="307"/>
      <c r="M45" s="307"/>
    </row>
    <row r="46" spans="1:13" ht="12.75" customHeight="1" x14ac:dyDescent="0.2">
      <c r="A46" s="305"/>
      <c r="B46" s="222"/>
      <c r="C46" s="229" t="s">
        <v>369</v>
      </c>
      <c r="D46" s="233"/>
      <c r="E46" s="233"/>
      <c r="F46" s="233"/>
      <c r="G46" s="232" t="s">
        <v>237</v>
      </c>
      <c r="H46" s="223"/>
      <c r="I46" s="270" t="e">
        <f>ROUND('Hybrid - O&amp;M'!H93,-5)</f>
        <v>#DIV/0!</v>
      </c>
      <c r="J46" s="223"/>
      <c r="K46" s="224"/>
      <c r="L46" s="307"/>
      <c r="M46" s="307"/>
    </row>
    <row r="47" spans="1:13" ht="12.75" customHeight="1" x14ac:dyDescent="0.2">
      <c r="A47" s="305"/>
      <c r="B47" s="222"/>
      <c r="C47" s="229" t="s">
        <v>373</v>
      </c>
      <c r="D47" s="233"/>
      <c r="E47" s="233"/>
      <c r="F47" s="233"/>
      <c r="G47" s="232" t="s">
        <v>174</v>
      </c>
      <c r="H47" s="223"/>
      <c r="I47" s="270" t="e">
        <f>ROUND(I46/($I$35+$I$38)/1000,-1)</f>
        <v>#DIV/0!</v>
      </c>
      <c r="J47" s="223"/>
      <c r="K47" s="224"/>
      <c r="L47" s="307"/>
      <c r="M47" s="307"/>
    </row>
    <row r="48" spans="1:13" ht="12.75" customHeight="1" x14ac:dyDescent="0.2">
      <c r="A48" s="305"/>
      <c r="B48" s="222"/>
      <c r="C48" s="229"/>
      <c r="D48" s="233"/>
      <c r="E48" s="233"/>
      <c r="F48" s="233"/>
      <c r="G48" s="297"/>
      <c r="H48" s="223"/>
      <c r="I48" s="297"/>
      <c r="J48" s="223"/>
      <c r="K48" s="224"/>
      <c r="L48" s="307"/>
      <c r="M48" s="307"/>
    </row>
    <row r="49" spans="1:13" ht="12.75" customHeight="1" x14ac:dyDescent="0.2">
      <c r="A49" s="305"/>
      <c r="B49" s="222"/>
      <c r="C49" s="255" t="s">
        <v>374</v>
      </c>
      <c r="D49" s="233"/>
      <c r="E49" s="233"/>
      <c r="F49" s="233"/>
      <c r="G49" s="232" t="s">
        <v>237</v>
      </c>
      <c r="H49" s="223"/>
      <c r="I49" s="270" t="e">
        <f>I44+I46</f>
        <v>#DIV/0!</v>
      </c>
      <c r="J49" s="223"/>
      <c r="K49" s="224"/>
      <c r="L49" s="307"/>
      <c r="M49" s="307"/>
    </row>
    <row r="50" spans="1:13" ht="12.75" customHeight="1" x14ac:dyDescent="0.2">
      <c r="A50" s="305"/>
      <c r="B50" s="222"/>
      <c r="C50" s="255" t="s">
        <v>375</v>
      </c>
      <c r="D50" s="233"/>
      <c r="E50" s="233"/>
      <c r="F50" s="233"/>
      <c r="G50" s="232" t="s">
        <v>174</v>
      </c>
      <c r="H50" s="223"/>
      <c r="I50" s="270" t="e">
        <f>ROUND(I49/($I$35+$I$38)/1000,-2)</f>
        <v>#DIV/0!</v>
      </c>
      <c r="J50" s="223"/>
      <c r="K50" s="224"/>
      <c r="L50" s="307"/>
      <c r="M50" s="307"/>
    </row>
    <row r="51" spans="1:13" ht="12.75" customHeight="1" x14ac:dyDescent="0.2">
      <c r="A51" s="305"/>
      <c r="B51" s="222"/>
      <c r="C51" s="233"/>
      <c r="D51" s="233"/>
      <c r="E51" s="233"/>
      <c r="F51" s="233"/>
      <c r="G51" s="236"/>
      <c r="H51" s="223"/>
      <c r="I51" s="229"/>
      <c r="J51" s="223"/>
      <c r="K51" s="224"/>
      <c r="L51" s="307"/>
      <c r="M51" s="307"/>
    </row>
    <row r="52" spans="1:13" ht="12.75" customHeight="1" x14ac:dyDescent="0.2">
      <c r="A52" s="305"/>
      <c r="B52" s="222"/>
      <c r="C52" s="233" t="s">
        <v>355</v>
      </c>
      <c r="D52" s="233"/>
      <c r="E52" s="233"/>
      <c r="F52" s="233"/>
      <c r="G52" s="233" t="s">
        <v>12</v>
      </c>
      <c r="H52" s="233"/>
      <c r="I52" s="233" t="s">
        <v>11</v>
      </c>
      <c r="J52" s="223"/>
      <c r="K52" s="224"/>
      <c r="L52" s="307"/>
      <c r="M52" s="307"/>
    </row>
    <row r="53" spans="1:13" ht="12.75" customHeight="1" x14ac:dyDescent="0.2">
      <c r="A53" s="305"/>
      <c r="B53" s="222"/>
      <c r="C53" s="229" t="s">
        <v>356</v>
      </c>
      <c r="D53" s="233"/>
      <c r="E53" s="233"/>
      <c r="F53" s="233"/>
      <c r="G53" s="232" t="s">
        <v>237</v>
      </c>
      <c r="H53" s="223"/>
      <c r="I53" s="270" t="e">
        <f>ROUND('OPT 2 LCC Capital'!F9*1000,-5)</f>
        <v>#VALUE!</v>
      </c>
      <c r="J53" s="223"/>
      <c r="K53" s="224"/>
      <c r="L53" s="307"/>
      <c r="M53" s="307"/>
    </row>
    <row r="54" spans="1:13" ht="12.75" customHeight="1" x14ac:dyDescent="0.2">
      <c r="A54" s="305"/>
      <c r="B54" s="222"/>
      <c r="C54" s="229" t="s">
        <v>370</v>
      </c>
      <c r="D54" s="233"/>
      <c r="E54" s="233"/>
      <c r="F54" s="233"/>
      <c r="G54" s="232" t="s">
        <v>174</v>
      </c>
      <c r="H54" s="223"/>
      <c r="I54" s="270" t="e">
        <f>ROUND(I53/($I$35+$I$38)/1000,-1)</f>
        <v>#VALUE!</v>
      </c>
      <c r="J54" s="223"/>
      <c r="K54" s="224"/>
      <c r="L54" s="307"/>
      <c r="M54" s="307"/>
    </row>
    <row r="55" spans="1:13" ht="12.75" customHeight="1" x14ac:dyDescent="0.2">
      <c r="A55" s="305"/>
      <c r="B55" s="222"/>
      <c r="C55" s="229" t="s">
        <v>357</v>
      </c>
      <c r="D55" s="233"/>
      <c r="E55" s="233"/>
      <c r="F55" s="223"/>
      <c r="G55" s="232" t="s">
        <v>237</v>
      </c>
      <c r="H55" s="223"/>
      <c r="I55" s="270" t="e">
        <f>ROUND('OPT 2 LCC O&amp;M'!F9,-5)</f>
        <v>#N/A</v>
      </c>
      <c r="J55" s="223"/>
      <c r="K55" s="224"/>
      <c r="L55" s="307"/>
      <c r="M55" s="307"/>
    </row>
    <row r="56" spans="1:13" ht="12.75" customHeight="1" x14ac:dyDescent="0.2">
      <c r="A56" s="305"/>
      <c r="B56" s="222"/>
      <c r="C56" s="229" t="s">
        <v>371</v>
      </c>
      <c r="D56" s="233"/>
      <c r="E56" s="233"/>
      <c r="F56" s="223"/>
      <c r="G56" s="232" t="s">
        <v>174</v>
      </c>
      <c r="H56" s="223"/>
      <c r="I56" s="270" t="e">
        <f>ROUND(I55/($I$35+$I$38)/1000,1)</f>
        <v>#N/A</v>
      </c>
      <c r="J56" s="223"/>
      <c r="K56" s="224"/>
      <c r="L56" s="307"/>
      <c r="M56" s="307"/>
    </row>
    <row r="57" spans="1:13" ht="12.75" customHeight="1" x14ac:dyDescent="0.2">
      <c r="A57" s="305"/>
      <c r="B57" s="222"/>
      <c r="C57" s="229"/>
      <c r="D57" s="233"/>
      <c r="E57" s="233"/>
      <c r="F57" s="223"/>
      <c r="G57" s="297"/>
      <c r="H57" s="223"/>
      <c r="I57" s="297"/>
      <c r="J57" s="223"/>
      <c r="K57" s="224"/>
      <c r="L57" s="307"/>
      <c r="M57" s="307"/>
    </row>
    <row r="58" spans="1:13" ht="12.75" customHeight="1" x14ac:dyDescent="0.2">
      <c r="A58" s="305"/>
      <c r="B58" s="222"/>
      <c r="C58" s="255" t="s">
        <v>376</v>
      </c>
      <c r="D58" s="233"/>
      <c r="E58" s="233"/>
      <c r="F58" s="223"/>
      <c r="G58" s="232" t="s">
        <v>237</v>
      </c>
      <c r="H58" s="223"/>
      <c r="I58" s="271" t="e">
        <f>SUM(I53,I55)</f>
        <v>#VALUE!</v>
      </c>
      <c r="J58" s="223"/>
      <c r="K58" s="224"/>
      <c r="L58" s="307"/>
      <c r="M58" s="307"/>
    </row>
    <row r="59" spans="1:13" ht="12.75" customHeight="1" x14ac:dyDescent="0.2">
      <c r="A59" s="305"/>
      <c r="B59" s="222"/>
      <c r="C59" s="255" t="s">
        <v>377</v>
      </c>
      <c r="D59" s="233"/>
      <c r="E59" s="233"/>
      <c r="F59" s="233"/>
      <c r="G59" s="232" t="s">
        <v>174</v>
      </c>
      <c r="H59" s="223"/>
      <c r="I59" s="270" t="e">
        <f>ROUND(I58/($I$35+$I$38)/1000,-2)</f>
        <v>#VALUE!</v>
      </c>
      <c r="J59" s="223"/>
      <c r="K59" s="224"/>
      <c r="L59" s="307"/>
      <c r="M59" s="307"/>
    </row>
    <row r="60" spans="1:13" ht="12.75" customHeight="1" thickBot="1" x14ac:dyDescent="0.25">
      <c r="A60" s="307"/>
      <c r="B60" s="225"/>
      <c r="C60" s="226"/>
      <c r="D60" s="226"/>
      <c r="E60" s="226"/>
      <c r="F60" s="226"/>
      <c r="G60" s="226"/>
      <c r="H60" s="226"/>
      <c r="I60" s="226"/>
      <c r="J60" s="226"/>
      <c r="K60" s="227"/>
      <c r="L60" s="307"/>
      <c r="M60" s="307"/>
    </row>
    <row r="61" spans="1:13" ht="12.75" customHeight="1" thickTop="1" thickBot="1" x14ac:dyDescent="0.25">
      <c r="A61" s="307"/>
      <c r="B61" s="305"/>
      <c r="C61" s="305"/>
      <c r="D61" s="305"/>
      <c r="E61" s="305"/>
      <c r="F61" s="305"/>
      <c r="G61" s="306"/>
      <c r="H61" s="305"/>
      <c r="I61" s="305"/>
      <c r="J61" s="305"/>
      <c r="K61" s="307"/>
      <c r="L61" s="307"/>
      <c r="M61" s="307"/>
    </row>
    <row r="62" spans="1:13" ht="19.5" customHeight="1" thickTop="1" x14ac:dyDescent="0.35">
      <c r="A62" s="307"/>
      <c r="B62" s="273" t="s">
        <v>422</v>
      </c>
      <c r="C62" s="260"/>
      <c r="D62" s="260"/>
      <c r="E62" s="260"/>
      <c r="F62" s="260"/>
      <c r="G62" s="260"/>
      <c r="H62" s="220"/>
      <c r="I62" s="220"/>
      <c r="J62" s="220"/>
      <c r="K62" s="221"/>
      <c r="L62" s="307"/>
      <c r="M62" s="307"/>
    </row>
    <row r="63" spans="1:13" ht="12.75" customHeight="1" x14ac:dyDescent="0.2">
      <c r="A63" s="307"/>
      <c r="B63" s="222"/>
      <c r="C63" s="223"/>
      <c r="D63" s="223"/>
      <c r="E63" s="223"/>
      <c r="F63" s="223"/>
      <c r="G63" s="223"/>
      <c r="H63" s="223"/>
      <c r="I63" s="223"/>
      <c r="J63" s="223"/>
      <c r="K63" s="224"/>
      <c r="L63" s="307"/>
      <c r="M63" s="307"/>
    </row>
    <row r="64" spans="1:13" ht="12.75" customHeight="1" x14ac:dyDescent="0.2">
      <c r="A64" s="307"/>
      <c r="B64" s="228"/>
      <c r="C64" s="233"/>
      <c r="D64" s="233"/>
      <c r="E64" s="233"/>
      <c r="F64" s="233"/>
      <c r="G64" s="233" t="s">
        <v>12</v>
      </c>
      <c r="H64" s="233"/>
      <c r="I64" s="233" t="s">
        <v>11</v>
      </c>
      <c r="J64" s="223"/>
      <c r="K64" s="224"/>
      <c r="L64" s="307"/>
      <c r="M64" s="307"/>
    </row>
    <row r="65" spans="1:13" ht="12.75" customHeight="1" x14ac:dyDescent="0.2">
      <c r="A65" s="307"/>
      <c r="B65" s="228"/>
      <c r="C65" s="233" t="s">
        <v>239</v>
      </c>
      <c r="D65" s="233"/>
      <c r="E65" s="233"/>
      <c r="F65" s="233"/>
      <c r="G65" s="232" t="s">
        <v>379</v>
      </c>
      <c r="H65" s="223"/>
      <c r="I65" s="295" t="e">
        <f>ROUND((I58*100/(('Hybrid - O&amp;M'!H26+'Hybrid - O&amp;M'!H48)*365)*'LCC Assumption - Hidden'!E38),2)</f>
        <v>#VALUE!</v>
      </c>
      <c r="J65" s="223"/>
      <c r="K65" s="224"/>
      <c r="L65" s="307"/>
      <c r="M65" s="307"/>
    </row>
    <row r="66" spans="1:13" ht="12.75" customHeight="1" thickBot="1" x14ac:dyDescent="0.25">
      <c r="A66" s="307"/>
      <c r="B66" s="225"/>
      <c r="C66" s="226"/>
      <c r="D66" s="226"/>
      <c r="E66" s="226"/>
      <c r="F66" s="226"/>
      <c r="G66" s="226"/>
      <c r="H66" s="226"/>
      <c r="I66" s="226"/>
      <c r="J66" s="226"/>
      <c r="K66" s="227"/>
      <c r="L66" s="307"/>
      <c r="M66" s="307"/>
    </row>
    <row r="67" spans="1:13" ht="12.75" customHeight="1" thickTop="1" thickBot="1" x14ac:dyDescent="0.25">
      <c r="A67" s="307"/>
      <c r="B67" s="307"/>
      <c r="C67" s="307"/>
      <c r="D67" s="307"/>
      <c r="E67" s="307"/>
      <c r="F67" s="307"/>
      <c r="G67" s="307"/>
      <c r="H67" s="307"/>
      <c r="I67" s="307"/>
      <c r="J67" s="307"/>
      <c r="K67" s="307"/>
      <c r="L67" s="307"/>
      <c r="M67" s="307"/>
    </row>
    <row r="68" spans="1:13" ht="19.5" customHeight="1" thickTop="1" x14ac:dyDescent="0.35">
      <c r="A68" s="307"/>
      <c r="B68" s="273" t="s">
        <v>423</v>
      </c>
      <c r="C68" s="260"/>
      <c r="D68" s="260"/>
      <c r="E68" s="260"/>
      <c r="F68" s="260"/>
      <c r="G68" s="260"/>
      <c r="H68" s="220"/>
      <c r="I68" s="220"/>
      <c r="J68" s="220"/>
      <c r="K68" s="221"/>
      <c r="L68" s="307"/>
      <c r="M68" s="307"/>
    </row>
    <row r="69" spans="1:13" ht="12.75" customHeight="1" x14ac:dyDescent="0.2">
      <c r="A69" s="307"/>
      <c r="B69" s="222"/>
      <c r="C69" s="223"/>
      <c r="D69" s="223"/>
      <c r="E69" s="223"/>
      <c r="F69" s="223"/>
      <c r="G69" s="223"/>
      <c r="H69" s="223"/>
      <c r="I69" s="223"/>
      <c r="J69" s="223"/>
      <c r="K69" s="224"/>
      <c r="L69" s="307"/>
      <c r="M69" s="307"/>
    </row>
    <row r="70" spans="1:13" ht="12.75" customHeight="1" x14ac:dyDescent="0.2">
      <c r="A70" s="307"/>
      <c r="B70" s="228"/>
      <c r="C70" s="233"/>
      <c r="D70" s="233"/>
      <c r="E70" s="233"/>
      <c r="F70" s="233"/>
      <c r="G70" s="233" t="s">
        <v>12</v>
      </c>
      <c r="H70" s="233"/>
      <c r="I70" s="233" t="s">
        <v>11</v>
      </c>
      <c r="J70" s="223"/>
      <c r="K70" s="224"/>
      <c r="L70" s="307"/>
      <c r="M70" s="307"/>
    </row>
    <row r="71" spans="1:13" ht="12.75" customHeight="1" x14ac:dyDescent="0.2">
      <c r="A71" s="307"/>
      <c r="B71" s="228"/>
      <c r="C71" s="233" t="s">
        <v>242</v>
      </c>
      <c r="D71" s="233"/>
      <c r="E71" s="233"/>
      <c r="F71" s="233"/>
      <c r="G71" s="319" t="s">
        <v>241</v>
      </c>
      <c r="H71" s="318"/>
      <c r="I71" s="317" t="e">
        <f>ROUND('Hybrid - GHG'!H23,-1)</f>
        <v>#DIV/0!</v>
      </c>
      <c r="J71" s="223"/>
      <c r="K71" s="224"/>
      <c r="L71" s="307"/>
      <c r="M71" s="307"/>
    </row>
    <row r="72" spans="1:13" ht="12.75" customHeight="1" x14ac:dyDescent="0.2">
      <c r="A72" s="307"/>
      <c r="B72" s="228"/>
      <c r="C72" s="233" t="s">
        <v>243</v>
      </c>
      <c r="D72" s="233"/>
      <c r="E72" s="233"/>
      <c r="F72" s="233"/>
      <c r="G72" s="319" t="s">
        <v>241</v>
      </c>
      <c r="H72" s="318"/>
      <c r="I72" s="321" t="e">
        <f>ROUND('Hybrid - GHG'!H23*'LCC Assumption - Hidden'!E7,-2)</f>
        <v>#DIV/0!</v>
      </c>
      <c r="J72" s="223"/>
      <c r="K72" s="224"/>
      <c r="L72" s="307"/>
      <c r="M72" s="307"/>
    </row>
    <row r="73" spans="1:13" ht="12.75" customHeight="1" thickBot="1" x14ac:dyDescent="0.25">
      <c r="A73" s="307"/>
      <c r="B73" s="225"/>
      <c r="C73" s="226"/>
      <c r="D73" s="226"/>
      <c r="E73" s="226"/>
      <c r="F73" s="226"/>
      <c r="G73" s="226"/>
      <c r="H73" s="226"/>
      <c r="I73" s="226"/>
      <c r="J73" s="226"/>
      <c r="K73" s="227"/>
      <c r="L73" s="307"/>
      <c r="M73" s="307"/>
    </row>
    <row r="74" spans="1:13" ht="12.75" customHeight="1" thickTop="1" x14ac:dyDescent="0.2">
      <c r="A74" s="307"/>
      <c r="B74" s="307"/>
      <c r="C74" s="307"/>
      <c r="D74" s="307"/>
      <c r="E74" s="307"/>
      <c r="F74" s="307"/>
      <c r="G74" s="307"/>
      <c r="H74" s="307"/>
      <c r="I74" s="307"/>
      <c r="J74" s="307"/>
      <c r="K74" s="307"/>
      <c r="L74" s="307"/>
      <c r="M74" s="307"/>
    </row>
    <row r="75" spans="1:13" x14ac:dyDescent="0.2">
      <c r="A75" s="307"/>
      <c r="B75" s="307"/>
      <c r="C75" s="307"/>
      <c r="D75" s="307"/>
      <c r="E75" s="307"/>
      <c r="F75" s="307"/>
      <c r="G75" s="307"/>
      <c r="H75" s="307"/>
      <c r="I75" s="307"/>
      <c r="J75" s="307"/>
      <c r="K75" s="307"/>
      <c r="L75" s="307"/>
      <c r="M75" s="307"/>
    </row>
    <row r="76" spans="1:13" x14ac:dyDescent="0.2">
      <c r="A76" s="307"/>
      <c r="B76" s="307"/>
      <c r="C76" s="307"/>
      <c r="D76" s="307"/>
      <c r="E76" s="307"/>
      <c r="F76" s="307"/>
      <c r="G76" s="307"/>
      <c r="H76" s="307"/>
      <c r="I76" s="307"/>
      <c r="J76" s="307"/>
      <c r="K76" s="307"/>
      <c r="L76" s="307"/>
      <c r="M76" s="307"/>
    </row>
    <row r="77" spans="1:13" x14ac:dyDescent="0.2">
      <c r="A77" s="307"/>
      <c r="B77" s="307"/>
      <c r="C77" s="307"/>
      <c r="D77" s="307"/>
      <c r="E77" s="307"/>
      <c r="F77" s="307"/>
      <c r="G77" s="307"/>
      <c r="H77" s="307"/>
      <c r="I77" s="307"/>
      <c r="J77" s="307"/>
      <c r="K77" s="307"/>
      <c r="L77" s="307"/>
      <c r="M77" s="307"/>
    </row>
    <row r="78" spans="1:13" x14ac:dyDescent="0.2">
      <c r="A78" s="307"/>
      <c r="B78" s="307"/>
      <c r="C78" s="307"/>
      <c r="D78" s="307"/>
      <c r="E78" s="307"/>
      <c r="F78" s="307"/>
      <c r="G78" s="307"/>
      <c r="H78" s="307"/>
      <c r="I78" s="307"/>
      <c r="J78" s="307"/>
      <c r="K78" s="307"/>
      <c r="L78" s="307"/>
      <c r="M78" s="307"/>
    </row>
    <row r="79" spans="1:13" x14ac:dyDescent="0.2">
      <c r="A79" s="307"/>
      <c r="B79" s="307"/>
      <c r="C79" s="307"/>
      <c r="D79" s="307"/>
      <c r="E79" s="307"/>
      <c r="F79" s="307"/>
      <c r="G79" s="307"/>
      <c r="H79" s="307"/>
      <c r="I79" s="307"/>
      <c r="J79" s="307"/>
      <c r="K79" s="307"/>
      <c r="L79" s="307"/>
      <c r="M79" s="307"/>
    </row>
    <row r="80" spans="1:13" x14ac:dyDescent="0.2">
      <c r="A80" s="307"/>
      <c r="B80" s="307"/>
      <c r="C80" s="307"/>
      <c r="D80" s="307"/>
      <c r="E80" s="307"/>
      <c r="F80" s="307"/>
      <c r="G80" s="307"/>
      <c r="H80" s="307"/>
      <c r="I80" s="307"/>
      <c r="J80" s="307"/>
      <c r="K80" s="307"/>
      <c r="L80" s="307"/>
      <c r="M80" s="307"/>
    </row>
  </sheetData>
  <sheetProtection sheet="1" objects="1" scenarios="1"/>
  <mergeCells count="10">
    <mergeCell ref="C28:D28"/>
    <mergeCell ref="F4:J4"/>
    <mergeCell ref="F5:J5"/>
    <mergeCell ref="F6:J6"/>
    <mergeCell ref="F7:J7"/>
    <mergeCell ref="F12:I12"/>
    <mergeCell ref="F13:I13"/>
    <mergeCell ref="F14:I14"/>
    <mergeCell ref="F15:I15"/>
    <mergeCell ref="F16:I16"/>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1ProjectInfo">
    <tabColor theme="9"/>
    <pageSetUpPr fitToPage="1"/>
  </sheetPr>
  <dimension ref="A1:AI58"/>
  <sheetViews>
    <sheetView showGridLines="0" tabSelected="1" zoomScaleNormal="100" workbookViewId="0">
      <selection activeCell="L19" sqref="L19"/>
    </sheetView>
  </sheetViews>
  <sheetFormatPr defaultRowHeight="12.75" x14ac:dyDescent="0.2"/>
  <cols>
    <col min="1" max="1" width="5.85546875" customWidth="1"/>
    <col min="2" max="2" width="3.5703125" customWidth="1"/>
    <col min="3" max="3" width="17.5703125" customWidth="1"/>
    <col min="5" max="5" width="11.42578125" customWidth="1"/>
    <col min="6" max="6" width="26.85546875" customWidth="1"/>
    <col min="9" max="9" width="2.42578125" customWidth="1"/>
    <col min="12" max="12" width="90.140625" customWidth="1"/>
  </cols>
  <sheetData>
    <row r="1" spans="1:35" ht="9.75" customHeight="1" thickBot="1" x14ac:dyDescent="0.25">
      <c r="A1" s="307"/>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row>
    <row r="2" spans="1:35" s="309" customFormat="1" ht="23.25" customHeight="1" thickTop="1" x14ac:dyDescent="0.2">
      <c r="A2" s="310"/>
      <c r="B2" s="333" t="s">
        <v>402</v>
      </c>
      <c r="C2" s="334"/>
      <c r="D2" s="334"/>
      <c r="E2" s="334"/>
      <c r="F2" s="334"/>
      <c r="G2" s="334"/>
      <c r="H2" s="334"/>
      <c r="I2" s="335"/>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1:35" x14ac:dyDescent="0.2">
      <c r="A3" s="307"/>
      <c r="B3" s="336"/>
      <c r="C3" s="337"/>
      <c r="D3" s="337"/>
      <c r="E3" s="337"/>
      <c r="F3" s="337"/>
      <c r="G3" s="337"/>
      <c r="H3" s="337"/>
      <c r="I3" s="338"/>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row>
    <row r="4" spans="1:35" ht="15.75" customHeight="1" x14ac:dyDescent="0.2">
      <c r="A4" s="307"/>
      <c r="B4" s="336"/>
      <c r="C4" s="497" t="s">
        <v>400</v>
      </c>
      <c r="D4" s="497"/>
      <c r="E4" s="497"/>
      <c r="F4" s="497"/>
      <c r="G4" s="497"/>
      <c r="H4" s="497"/>
      <c r="I4" s="338"/>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row>
    <row r="5" spans="1:35" ht="15.75" customHeight="1" x14ac:dyDescent="0.2">
      <c r="A5" s="307"/>
      <c r="B5" s="336"/>
      <c r="C5" s="497"/>
      <c r="D5" s="497"/>
      <c r="E5" s="497"/>
      <c r="F5" s="497"/>
      <c r="G5" s="497"/>
      <c r="H5" s="497"/>
      <c r="I5" s="338"/>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row>
    <row r="6" spans="1:35" ht="12.75" customHeight="1" x14ac:dyDescent="0.2">
      <c r="A6" s="307"/>
      <c r="B6" s="336"/>
      <c r="C6" s="497"/>
      <c r="D6" s="497"/>
      <c r="E6" s="497"/>
      <c r="F6" s="497"/>
      <c r="G6" s="497"/>
      <c r="H6" s="497"/>
      <c r="I6" s="338"/>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row>
    <row r="7" spans="1:35" x14ac:dyDescent="0.2">
      <c r="A7" s="307"/>
      <c r="B7" s="336"/>
      <c r="C7" s="496"/>
      <c r="D7" s="496"/>
      <c r="E7" s="496"/>
      <c r="F7" s="496"/>
      <c r="G7" s="496"/>
      <c r="H7" s="496"/>
      <c r="I7" s="338"/>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row>
    <row r="8" spans="1:35" ht="18" x14ac:dyDescent="0.25">
      <c r="A8" s="307"/>
      <c r="B8" s="336"/>
      <c r="C8" s="339" t="s">
        <v>485</v>
      </c>
      <c r="D8" s="337"/>
      <c r="E8" s="337"/>
      <c r="F8" s="337"/>
      <c r="G8" s="337"/>
      <c r="H8" s="337"/>
      <c r="I8" s="338"/>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row>
    <row r="9" spans="1:35" ht="13.5" thickBot="1" x14ac:dyDescent="0.25">
      <c r="A9" s="307"/>
      <c r="B9" s="340"/>
      <c r="C9" s="341"/>
      <c r="D9" s="341"/>
      <c r="E9" s="341"/>
      <c r="F9" s="341"/>
      <c r="G9" s="341"/>
      <c r="H9" s="341"/>
      <c r="I9" s="342"/>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row>
    <row r="10" spans="1:35" ht="14.25" thickTop="1" thickBot="1" x14ac:dyDescent="0.25">
      <c r="A10" s="307"/>
      <c r="B10" s="343"/>
      <c r="C10" s="343"/>
      <c r="D10" s="343"/>
      <c r="E10" s="343"/>
      <c r="F10" s="343"/>
      <c r="G10" s="343"/>
      <c r="H10" s="343"/>
      <c r="I10" s="343"/>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row>
    <row r="11" spans="1:35" ht="23.25" customHeight="1" thickTop="1" x14ac:dyDescent="0.2">
      <c r="A11" s="307"/>
      <c r="B11" s="344" t="s">
        <v>403</v>
      </c>
      <c r="C11" s="345"/>
      <c r="D11" s="345"/>
      <c r="E11" s="345"/>
      <c r="F11" s="345"/>
      <c r="G11" s="345"/>
      <c r="H11" s="345"/>
      <c r="I11" s="346"/>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row>
    <row r="12" spans="1:35" x14ac:dyDescent="0.2">
      <c r="A12" s="307"/>
      <c r="B12" s="336"/>
      <c r="C12" s="337"/>
      <c r="D12" s="337"/>
      <c r="E12" s="337"/>
      <c r="F12" s="337"/>
      <c r="G12" s="337"/>
      <c r="H12" s="337"/>
      <c r="I12" s="338"/>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row>
    <row r="13" spans="1:35" ht="18" x14ac:dyDescent="0.25">
      <c r="A13" s="307"/>
      <c r="B13" s="336"/>
      <c r="C13" s="347" t="s">
        <v>497</v>
      </c>
      <c r="D13" s="337"/>
      <c r="E13" s="337"/>
      <c r="F13" s="337"/>
      <c r="G13" s="337"/>
      <c r="H13" s="337"/>
      <c r="I13" s="338"/>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row>
    <row r="14" spans="1:35" ht="122.25" customHeight="1" x14ac:dyDescent="0.2">
      <c r="A14" s="307"/>
      <c r="B14" s="336"/>
      <c r="C14" s="495" t="s">
        <v>496</v>
      </c>
      <c r="D14" s="495"/>
      <c r="E14" s="495"/>
      <c r="F14" s="495"/>
      <c r="G14" s="495"/>
      <c r="H14" s="495"/>
      <c r="I14" s="338"/>
      <c r="J14" s="307"/>
      <c r="K14" s="307"/>
      <c r="L14" s="323"/>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row>
    <row r="15" spans="1:35" x14ac:dyDescent="0.2">
      <c r="A15" s="307"/>
      <c r="B15" s="336"/>
      <c r="C15" s="337"/>
      <c r="D15" s="337"/>
      <c r="E15" s="337"/>
      <c r="F15" s="337"/>
      <c r="G15" s="337"/>
      <c r="H15" s="337"/>
      <c r="I15" s="338"/>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row>
    <row r="16" spans="1:35" ht="13.5" thickBot="1" x14ac:dyDescent="0.25">
      <c r="A16" s="307"/>
      <c r="B16" s="340"/>
      <c r="C16" s="341"/>
      <c r="D16" s="341"/>
      <c r="E16" s="341"/>
      <c r="F16" s="341"/>
      <c r="G16" s="341"/>
      <c r="H16" s="341"/>
      <c r="I16" s="342"/>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row>
    <row r="17" spans="1:35" ht="14.25" thickTop="1" thickBot="1" x14ac:dyDescent="0.25">
      <c r="A17" s="307"/>
      <c r="B17" s="343"/>
      <c r="C17" s="343"/>
      <c r="D17" s="343"/>
      <c r="E17" s="343"/>
      <c r="F17" s="343"/>
      <c r="G17" s="343"/>
      <c r="H17" s="343"/>
      <c r="I17" s="343"/>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row>
    <row r="18" spans="1:35" ht="23.25" customHeight="1" thickTop="1" x14ac:dyDescent="0.2">
      <c r="A18" s="307"/>
      <c r="B18" s="344" t="s">
        <v>404</v>
      </c>
      <c r="C18" s="345"/>
      <c r="D18" s="345"/>
      <c r="E18" s="345"/>
      <c r="F18" s="345"/>
      <c r="G18" s="345"/>
      <c r="H18" s="345"/>
      <c r="I18" s="346"/>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row>
    <row r="19" spans="1:35" x14ac:dyDescent="0.2">
      <c r="A19" s="307"/>
      <c r="B19" s="336"/>
      <c r="C19" s="337"/>
      <c r="D19" s="337"/>
      <c r="E19" s="337"/>
      <c r="F19" s="337"/>
      <c r="G19" s="337"/>
      <c r="H19" s="337"/>
      <c r="I19" s="338"/>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row>
    <row r="20" spans="1:35" ht="60" customHeight="1" x14ac:dyDescent="0.2">
      <c r="A20" s="307"/>
      <c r="B20" s="336"/>
      <c r="C20" s="495" t="s">
        <v>486</v>
      </c>
      <c r="D20" s="495"/>
      <c r="E20" s="495"/>
      <c r="F20" s="495"/>
      <c r="G20" s="495"/>
      <c r="H20" s="495"/>
      <c r="I20" s="338"/>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row>
    <row r="21" spans="1:35" ht="13.5" thickBot="1" x14ac:dyDescent="0.25">
      <c r="A21" s="307"/>
      <c r="B21" s="340"/>
      <c r="C21" s="341"/>
      <c r="D21" s="341"/>
      <c r="E21" s="341"/>
      <c r="F21" s="341"/>
      <c r="G21" s="341"/>
      <c r="H21" s="341"/>
      <c r="I21" s="342"/>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row>
    <row r="22" spans="1:35" ht="13.5" thickTop="1" x14ac:dyDescent="0.2">
      <c r="A22" s="307"/>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row>
    <row r="23" spans="1:35" x14ac:dyDescent="0.2">
      <c r="A23" s="307"/>
      <c r="B23" s="307"/>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row>
    <row r="24" spans="1:35" x14ac:dyDescent="0.2">
      <c r="A24" s="307"/>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row>
    <row r="25" spans="1:35" x14ac:dyDescent="0.2">
      <c r="A25" s="307"/>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row>
    <row r="26" spans="1:35" x14ac:dyDescent="0.2">
      <c r="A26" s="307"/>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row>
    <row r="27" spans="1:35" x14ac:dyDescent="0.2">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row>
    <row r="28" spans="1:35" x14ac:dyDescent="0.2">
      <c r="A28" s="307"/>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row>
    <row r="29" spans="1:35" x14ac:dyDescent="0.2">
      <c r="A29" s="307"/>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row>
    <row r="30" spans="1:35" x14ac:dyDescent="0.2">
      <c r="A30" s="307"/>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row>
    <row r="31" spans="1:35" x14ac:dyDescent="0.2">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row>
    <row r="32" spans="1:35" x14ac:dyDescent="0.2">
      <c r="A32" s="307"/>
      <c r="B32" s="307"/>
      <c r="C32" s="307"/>
      <c r="D32" s="307"/>
      <c r="E32" s="307"/>
      <c r="F32" s="311"/>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row>
    <row r="33" spans="1:35" x14ac:dyDescent="0.2">
      <c r="A33" s="307"/>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row>
    <row r="34" spans="1:35" x14ac:dyDescent="0.2">
      <c r="A34" s="307"/>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row>
    <row r="35" spans="1:35" x14ac:dyDescent="0.2">
      <c r="A35" s="307"/>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row>
    <row r="36" spans="1:35" x14ac:dyDescent="0.2">
      <c r="A36" s="307"/>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row>
    <row r="37" spans="1:35" x14ac:dyDescent="0.2">
      <c r="A37" s="307"/>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row>
    <row r="38" spans="1:35" x14ac:dyDescent="0.2">
      <c r="A38" s="307"/>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row>
    <row r="39" spans="1:35" x14ac:dyDescent="0.2">
      <c r="A39" s="307"/>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row>
    <row r="40" spans="1:35" x14ac:dyDescent="0.2">
      <c r="A40" s="307"/>
      <c r="B40" s="307"/>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row>
    <row r="41" spans="1:35" x14ac:dyDescent="0.2">
      <c r="A41" s="307"/>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row>
    <row r="42" spans="1:35" x14ac:dyDescent="0.2">
      <c r="A42" s="307"/>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row>
    <row r="43" spans="1:35" x14ac:dyDescent="0.2">
      <c r="A43" s="307"/>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row>
    <row r="44" spans="1:35" x14ac:dyDescent="0.2">
      <c r="A44" s="307"/>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row>
    <row r="45" spans="1:35" x14ac:dyDescent="0.2">
      <c r="A45" s="307"/>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row>
    <row r="46" spans="1:35" x14ac:dyDescent="0.2">
      <c r="A46" s="307"/>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row>
    <row r="47" spans="1:35" x14ac:dyDescent="0.2">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row>
    <row r="48" spans="1:35" x14ac:dyDescent="0.2">
      <c r="A48" s="307"/>
      <c r="B48" s="307"/>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row>
    <row r="49" spans="1:35" x14ac:dyDescent="0.2">
      <c r="A49" s="307"/>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row>
    <row r="50" spans="1:35" x14ac:dyDescent="0.2">
      <c r="A50" s="307"/>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row>
    <row r="51" spans="1:35" x14ac:dyDescent="0.2">
      <c r="A51" s="307"/>
      <c r="B51" s="307"/>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row>
    <row r="52" spans="1:35" x14ac:dyDescent="0.2">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row>
    <row r="53" spans="1:35" x14ac:dyDescent="0.2">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row>
    <row r="54" spans="1:35" x14ac:dyDescent="0.2">
      <c r="A54" s="307"/>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35" x14ac:dyDescent="0.2">
      <c r="A55" s="307"/>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row>
    <row r="56" spans="1:35" x14ac:dyDescent="0.2">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row>
    <row r="57" spans="1:35" x14ac:dyDescent="0.2">
      <c r="A57" s="307"/>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row>
    <row r="58" spans="1:35" x14ac:dyDescent="0.2">
      <c r="A58" s="307"/>
      <c r="B58" s="307"/>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row>
  </sheetData>
  <sheetProtection algorithmName="SHA-512" hashValue="qprf9sjJ13X8pXS6VBiurgoi037KkmJsCxAFxaTJcByRgwEwgfFM3+bYIMQufBibYumSxA14qTRZ0P8gRFR3Tg==" saltValue="FKg2PpmejOb9BGCxf0dGZA==" spinCount="100000" sheet="1" objects="1" scenarios="1"/>
  <mergeCells count="4">
    <mergeCell ref="C14:H14"/>
    <mergeCell ref="C20:H20"/>
    <mergeCell ref="C7:H7"/>
    <mergeCell ref="C4:H6"/>
  </mergeCells>
  <pageMargins left="0.7" right="0.7" top="0.75" bottom="0.75" header="0.3" footer="0.3"/>
  <pageSetup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rid_sht27Output">
    <tabColor theme="1"/>
    <pageSetUpPr fitToPage="1"/>
  </sheetPr>
  <dimension ref="A1:O69"/>
  <sheetViews>
    <sheetView showGridLines="0" zoomScaleNormal="100" workbookViewId="0">
      <selection activeCell="P141" sqref="P141"/>
    </sheetView>
  </sheetViews>
  <sheetFormatPr defaultRowHeight="12.75" x14ac:dyDescent="0.2"/>
  <cols>
    <col min="1" max="1" width="4.28515625" customWidth="1"/>
    <col min="2" max="2" width="3.42578125" customWidth="1"/>
    <col min="3" max="3" width="11.140625" customWidth="1"/>
    <col min="4" max="4" width="3.28515625" customWidth="1"/>
    <col min="5" max="5" width="13" customWidth="1"/>
    <col min="6" max="6" width="23.7109375" customWidth="1"/>
    <col min="7" max="7" width="13.85546875" customWidth="1"/>
    <col min="8" max="8" width="6.85546875" customWidth="1"/>
    <col min="9" max="9" width="14.85546875" customWidth="1"/>
    <col min="10" max="10" width="2.28515625" customWidth="1"/>
    <col min="11" max="11" width="3.28515625" customWidth="1"/>
    <col min="12" max="12" width="0.85546875" customWidth="1"/>
    <col min="15" max="15" width="12.28515625" bestFit="1" customWidth="1"/>
  </cols>
  <sheetData>
    <row r="1" spans="1:12" ht="13.5" thickBot="1" x14ac:dyDescent="0.25">
      <c r="A1" s="261"/>
      <c r="B1" s="261"/>
      <c r="C1" s="261"/>
      <c r="D1" s="261"/>
      <c r="E1" s="261"/>
      <c r="F1" s="261"/>
      <c r="G1" s="267"/>
      <c r="H1" s="261"/>
      <c r="I1" s="261"/>
      <c r="J1" s="261"/>
      <c r="K1" s="261"/>
      <c r="L1" s="261"/>
    </row>
    <row r="2" spans="1:12" ht="19.5" customHeight="1" thickTop="1" x14ac:dyDescent="0.35">
      <c r="B2" s="273" t="s">
        <v>409</v>
      </c>
      <c r="C2" s="260"/>
      <c r="D2" s="260"/>
      <c r="E2" s="260"/>
      <c r="F2" s="260"/>
      <c r="G2" s="220"/>
      <c r="H2" s="220"/>
      <c r="I2" s="220"/>
      <c r="J2" s="220"/>
      <c r="K2" s="220"/>
      <c r="L2" s="221"/>
    </row>
    <row r="3" spans="1:12" ht="12.75" customHeight="1" x14ac:dyDescent="0.2">
      <c r="B3" s="222"/>
      <c r="C3" s="223"/>
      <c r="D3" s="223"/>
      <c r="E3" s="223"/>
      <c r="F3" s="223"/>
      <c r="G3" s="223"/>
      <c r="H3" s="223"/>
      <c r="I3" s="223"/>
      <c r="J3" s="223"/>
      <c r="K3" s="223"/>
      <c r="L3" s="224"/>
    </row>
    <row r="4" spans="1:12" ht="12.75" customHeight="1" x14ac:dyDescent="0.2">
      <c r="B4" s="228"/>
      <c r="C4" s="233" t="s">
        <v>184</v>
      </c>
      <c r="D4" s="233"/>
      <c r="E4" s="233"/>
      <c r="F4" s="529">
        <f>'Desalination Info'!E4</f>
        <v>0</v>
      </c>
      <c r="G4" s="530"/>
      <c r="H4" s="530"/>
      <c r="I4" s="531"/>
      <c r="J4" s="223"/>
      <c r="K4" s="223"/>
      <c r="L4" s="224"/>
    </row>
    <row r="5" spans="1:12" ht="12.75" customHeight="1" x14ac:dyDescent="0.2">
      <c r="B5" s="228"/>
      <c r="C5" s="233" t="s">
        <v>185</v>
      </c>
      <c r="D5" s="233"/>
      <c r="E5" s="233"/>
      <c r="F5" s="529">
        <f>'Desalination Info'!E5</f>
        <v>0</v>
      </c>
      <c r="G5" s="530"/>
      <c r="H5" s="530"/>
      <c r="I5" s="531"/>
      <c r="J5" s="223"/>
      <c r="K5" s="223"/>
      <c r="L5" s="224"/>
    </row>
    <row r="6" spans="1:12" ht="12.75" customHeight="1" x14ac:dyDescent="0.2">
      <c r="B6" s="228"/>
      <c r="C6" s="233" t="s">
        <v>186</v>
      </c>
      <c r="D6" s="233"/>
      <c r="E6" s="233"/>
      <c r="F6" s="529">
        <f>'Desalination Info'!E6</f>
        <v>0</v>
      </c>
      <c r="G6" s="530"/>
      <c r="H6" s="530"/>
      <c r="I6" s="531"/>
      <c r="J6" s="223"/>
      <c r="K6" s="223"/>
      <c r="L6" s="224"/>
    </row>
    <row r="7" spans="1:12" ht="12.75" customHeight="1" x14ac:dyDescent="0.2">
      <c r="B7" s="228"/>
      <c r="C7" s="233" t="s">
        <v>187</v>
      </c>
      <c r="D7" s="233"/>
      <c r="E7" s="233"/>
      <c r="F7" s="529">
        <f>'Desalination Info'!E7</f>
        <v>0</v>
      </c>
      <c r="G7" s="530"/>
      <c r="H7" s="530"/>
      <c r="I7" s="531"/>
      <c r="J7" s="223"/>
      <c r="K7" s="223"/>
      <c r="L7" s="224"/>
    </row>
    <row r="8" spans="1:12" ht="12.75" customHeight="1" thickBot="1" x14ac:dyDescent="0.25">
      <c r="B8" s="225"/>
      <c r="C8" s="226"/>
      <c r="D8" s="226"/>
      <c r="E8" s="226"/>
      <c r="F8" s="226"/>
      <c r="G8" s="226"/>
      <c r="H8" s="226"/>
      <c r="I8" s="226"/>
      <c r="J8" s="226"/>
      <c r="K8" s="226"/>
      <c r="L8" s="227"/>
    </row>
    <row r="9" spans="1:12" ht="12.75" customHeight="1" thickTop="1" thickBot="1" x14ac:dyDescent="0.25"/>
    <row r="10" spans="1:12" ht="19.5" customHeight="1" thickTop="1" x14ac:dyDescent="0.35">
      <c r="B10" s="273" t="s">
        <v>411</v>
      </c>
      <c r="C10" s="260"/>
      <c r="D10" s="260"/>
      <c r="E10" s="260"/>
      <c r="F10" s="260"/>
      <c r="G10" s="220"/>
      <c r="H10" s="220"/>
      <c r="I10" s="220"/>
      <c r="J10" s="220"/>
      <c r="K10" s="220"/>
      <c r="L10" s="221"/>
    </row>
    <row r="11" spans="1:12" ht="12.75" customHeight="1" x14ac:dyDescent="0.2">
      <c r="B11" s="222"/>
      <c r="C11" s="223"/>
      <c r="D11" s="223"/>
      <c r="E11" s="223"/>
      <c r="F11" s="223"/>
      <c r="G11" s="223"/>
      <c r="H11" s="223"/>
      <c r="I11" s="223"/>
      <c r="J11" s="223"/>
      <c r="K11" s="223"/>
      <c r="L11" s="224"/>
    </row>
    <row r="12" spans="1:12" ht="12.75" customHeight="1" x14ac:dyDescent="0.2">
      <c r="B12" s="228"/>
      <c r="C12" s="233" t="s">
        <v>189</v>
      </c>
      <c r="D12" s="233"/>
      <c r="E12" s="233"/>
      <c r="F12" s="246">
        <f>'Desalination Info'!E12</f>
        <v>0</v>
      </c>
      <c r="G12" s="247"/>
      <c r="H12" s="247"/>
      <c r="I12" s="252"/>
      <c r="J12" s="223"/>
      <c r="K12" s="223"/>
      <c r="L12" s="224"/>
    </row>
    <row r="13" spans="1:12" ht="12.75" customHeight="1" x14ac:dyDescent="0.2">
      <c r="B13" s="228"/>
      <c r="C13" s="233" t="s">
        <v>190</v>
      </c>
      <c r="D13" s="233"/>
      <c r="E13" s="233"/>
      <c r="F13" s="246">
        <f>'Desalination Info'!E13</f>
        <v>0</v>
      </c>
      <c r="G13" s="248"/>
      <c r="H13" s="248"/>
      <c r="I13" s="251"/>
      <c r="J13" s="223"/>
      <c r="K13" s="223"/>
      <c r="L13" s="224"/>
    </row>
    <row r="14" spans="1:12" ht="12.75" customHeight="1" x14ac:dyDescent="0.2">
      <c r="B14" s="228"/>
      <c r="C14" s="233" t="s">
        <v>191</v>
      </c>
      <c r="D14" s="233"/>
      <c r="E14" s="233"/>
      <c r="F14" s="246">
        <f>'Desalination Info'!E14</f>
        <v>0</v>
      </c>
      <c r="G14" s="249"/>
      <c r="H14" s="249"/>
      <c r="I14" s="253"/>
      <c r="J14" s="223"/>
      <c r="K14" s="223"/>
      <c r="L14" s="224"/>
    </row>
    <row r="15" spans="1:12" ht="12.75" customHeight="1" x14ac:dyDescent="0.2">
      <c r="B15" s="228"/>
      <c r="C15" s="233" t="s">
        <v>398</v>
      </c>
      <c r="D15" s="233"/>
      <c r="E15" s="233"/>
      <c r="F15" s="246" t="str">
        <f>'Desalination Info'!E15</f>
        <v>Select-</v>
      </c>
      <c r="G15" s="249"/>
      <c r="H15" s="249"/>
      <c r="I15" s="253"/>
      <c r="J15" s="223"/>
      <c r="K15" s="223"/>
      <c r="L15" s="224"/>
    </row>
    <row r="16" spans="1:12" ht="12.75" customHeight="1" x14ac:dyDescent="0.2">
      <c r="B16" s="228"/>
      <c r="C16" s="233" t="s">
        <v>399</v>
      </c>
      <c r="D16" s="233"/>
      <c r="E16" s="233"/>
      <c r="F16" s="320">
        <f>'Desalination Info'!E16</f>
        <v>0</v>
      </c>
      <c r="G16" s="249"/>
      <c r="H16" s="249"/>
      <c r="I16" s="253"/>
      <c r="J16" s="223"/>
      <c r="K16" s="223"/>
      <c r="L16" s="224"/>
    </row>
    <row r="17" spans="1:15" ht="12.75" customHeight="1" x14ac:dyDescent="0.2">
      <c r="B17" s="228"/>
      <c r="C17" s="233"/>
      <c r="D17" s="233"/>
      <c r="E17" s="233"/>
      <c r="F17" s="233"/>
      <c r="G17" s="223"/>
      <c r="H17" s="223"/>
      <c r="I17" s="223"/>
      <c r="J17" s="223"/>
      <c r="K17" s="223"/>
      <c r="L17" s="224"/>
    </row>
    <row r="18" spans="1:15" ht="12.75" customHeight="1" x14ac:dyDescent="0.2">
      <c r="B18" s="228"/>
      <c r="C18" s="233"/>
      <c r="D18" s="233"/>
      <c r="E18" s="233"/>
      <c r="F18" s="233"/>
      <c r="G18" s="233" t="s">
        <v>12</v>
      </c>
      <c r="H18" s="233"/>
      <c r="I18" s="233" t="s">
        <v>11</v>
      </c>
      <c r="J18" s="223"/>
      <c r="K18" s="223"/>
      <c r="L18" s="224"/>
    </row>
    <row r="19" spans="1:15" ht="12.75" customHeight="1" x14ac:dyDescent="0.2">
      <c r="B19" s="228"/>
      <c r="C19" s="233" t="s">
        <v>201</v>
      </c>
      <c r="D19" s="233"/>
      <c r="E19" s="233"/>
      <c r="F19" s="233"/>
      <c r="G19" s="232" t="s">
        <v>153</v>
      </c>
      <c r="H19" s="223"/>
      <c r="I19" s="231">
        <f>'Desalination Info'!G21</f>
        <v>0</v>
      </c>
      <c r="J19" s="223"/>
      <c r="K19" s="223"/>
      <c r="L19" s="224"/>
    </row>
    <row r="20" spans="1:15" ht="12.75" customHeight="1" x14ac:dyDescent="0.2">
      <c r="B20" s="228"/>
      <c r="C20" s="233" t="s">
        <v>227</v>
      </c>
      <c r="D20" s="233"/>
      <c r="E20" s="233"/>
      <c r="F20" s="233"/>
      <c r="G20" s="232" t="s">
        <v>153</v>
      </c>
      <c r="H20" s="223"/>
      <c r="I20" s="231">
        <f>'Desalination Info'!G22</f>
        <v>0</v>
      </c>
      <c r="J20" s="223"/>
      <c r="K20" s="223"/>
      <c r="L20" s="224"/>
    </row>
    <row r="21" spans="1:15" ht="12.75" customHeight="1" x14ac:dyDescent="0.2">
      <c r="B21" s="228"/>
      <c r="C21" s="233"/>
      <c r="D21" s="233"/>
      <c r="E21" s="233"/>
      <c r="F21" s="233"/>
      <c r="G21" s="236"/>
      <c r="H21" s="223"/>
      <c r="I21" s="308"/>
      <c r="J21" s="223"/>
      <c r="K21" s="223"/>
      <c r="L21" s="224"/>
    </row>
    <row r="22" spans="1:15" ht="12.75" customHeight="1" x14ac:dyDescent="0.2">
      <c r="B22" s="228"/>
      <c r="C22" s="233" t="s">
        <v>467</v>
      </c>
      <c r="D22" s="233"/>
      <c r="E22" s="233"/>
      <c r="F22" s="233"/>
      <c r="G22" s="232" t="str">
        <f>'Desalination Info'!E25</f>
        <v>°F</v>
      </c>
      <c r="H22" s="223"/>
      <c r="I22" s="232">
        <f>'Desalination Info'!G25</f>
        <v>0</v>
      </c>
      <c r="J22" s="223"/>
      <c r="K22" s="223"/>
      <c r="L22" s="224"/>
    </row>
    <row r="23" spans="1:15" ht="12.75" customHeight="1" x14ac:dyDescent="0.2">
      <c r="B23" s="228"/>
      <c r="C23" s="233" t="s">
        <v>468</v>
      </c>
      <c r="D23" s="233"/>
      <c r="E23" s="233"/>
      <c r="F23" s="233"/>
      <c r="G23" s="232" t="str">
        <f>'Desalination Info'!E26</f>
        <v>mg/L</v>
      </c>
      <c r="H23" s="223"/>
      <c r="I23" s="232">
        <f>'Desalination Info'!G26</f>
        <v>0</v>
      </c>
      <c r="J23" s="223"/>
      <c r="K23" s="223"/>
      <c r="L23" s="224"/>
    </row>
    <row r="24" spans="1:15" ht="12.75" customHeight="1" thickBot="1" x14ac:dyDescent="0.25">
      <c r="B24" s="225"/>
      <c r="C24" s="226"/>
      <c r="D24" s="226"/>
      <c r="E24" s="226"/>
      <c r="F24" s="226"/>
      <c r="G24" s="226"/>
      <c r="H24" s="226"/>
      <c r="I24" s="226"/>
      <c r="J24" s="226"/>
      <c r="K24" s="226"/>
      <c r="L24" s="227"/>
    </row>
    <row r="25" spans="1:15" ht="12.75" customHeight="1" thickTop="1" thickBot="1" x14ac:dyDescent="0.25">
      <c r="A25" s="261"/>
      <c r="B25" s="261"/>
      <c r="C25" s="261"/>
      <c r="D25" s="261"/>
      <c r="E25" s="261"/>
      <c r="F25" s="261"/>
      <c r="G25" s="267"/>
      <c r="H25" s="261"/>
      <c r="I25" s="261"/>
      <c r="J25" s="261"/>
      <c r="K25" s="261"/>
      <c r="L25" s="261"/>
    </row>
    <row r="26" spans="1:15" ht="19.5" customHeight="1" thickTop="1" x14ac:dyDescent="0.35">
      <c r="A26" s="261"/>
      <c r="B26" s="273" t="s">
        <v>420</v>
      </c>
      <c r="C26" s="260"/>
      <c r="D26" s="260"/>
      <c r="E26" s="260"/>
      <c r="F26" s="260"/>
      <c r="G26" s="260"/>
      <c r="H26" s="220"/>
      <c r="I26" s="220"/>
      <c r="J26" s="220"/>
      <c r="K26" s="220"/>
      <c r="L26" s="221"/>
    </row>
    <row r="27" spans="1:15" ht="12.75" customHeight="1" x14ac:dyDescent="0.2">
      <c r="A27" s="261"/>
      <c r="B27" s="222"/>
      <c r="C27" s="223"/>
      <c r="D27" s="223"/>
      <c r="E27" s="223"/>
      <c r="F27" s="223"/>
      <c r="G27" s="223"/>
      <c r="H27" s="223"/>
      <c r="I27" s="223"/>
      <c r="J27" s="223"/>
      <c r="K27" s="223"/>
      <c r="L27" s="224"/>
    </row>
    <row r="28" spans="1:15" ht="12.75" customHeight="1" x14ac:dyDescent="0.2">
      <c r="A28" s="261"/>
      <c r="B28" s="222"/>
      <c r="C28" s="534" t="s">
        <v>320</v>
      </c>
      <c r="D28" s="535"/>
      <c r="E28" s="223"/>
      <c r="F28" s="284" t="str">
        <f>'Scenarios '!D41</f>
        <v xml:space="preserve">Grid Electricity </v>
      </c>
      <c r="G28" s="279"/>
      <c r="H28" s="279"/>
      <c r="I28" s="281"/>
      <c r="J28" s="223"/>
      <c r="K28" s="223"/>
      <c r="L28" s="224"/>
    </row>
    <row r="29" spans="1:15" ht="12.75" customHeight="1" x14ac:dyDescent="0.2">
      <c r="A29" s="261"/>
      <c r="B29" s="222"/>
      <c r="C29" s="223"/>
      <c r="D29" s="223"/>
      <c r="E29" s="223"/>
      <c r="F29" s="223"/>
      <c r="G29" s="223"/>
      <c r="H29" s="223"/>
      <c r="I29" s="223"/>
      <c r="J29" s="223"/>
      <c r="K29" s="223"/>
      <c r="L29" s="224"/>
    </row>
    <row r="30" spans="1:15" ht="12.75" customHeight="1" x14ac:dyDescent="0.2">
      <c r="A30" s="261"/>
      <c r="B30" s="228"/>
      <c r="C30" s="229"/>
      <c r="D30" s="229"/>
      <c r="E30" s="229"/>
      <c r="F30" s="229"/>
      <c r="G30" s="233" t="s">
        <v>12</v>
      </c>
      <c r="H30" s="233"/>
      <c r="I30" s="233" t="s">
        <v>11</v>
      </c>
      <c r="J30" s="233"/>
      <c r="K30" s="223"/>
      <c r="L30" s="224"/>
    </row>
    <row r="31" spans="1:15" ht="12.75" customHeight="1" x14ac:dyDescent="0.2">
      <c r="A31" s="261"/>
      <c r="B31" s="228"/>
      <c r="C31" s="233" t="s">
        <v>209</v>
      </c>
      <c r="D31" s="233"/>
      <c r="E31" s="233"/>
      <c r="F31" s="233"/>
      <c r="G31" s="232" t="s">
        <v>156</v>
      </c>
      <c r="H31" s="223"/>
      <c r="I31" s="296">
        <f>ROUND('Energy Use'!G31,1)</f>
        <v>0</v>
      </c>
      <c r="J31" s="223"/>
      <c r="K31" s="223"/>
      <c r="L31" s="224"/>
    </row>
    <row r="32" spans="1:15" ht="12.75" customHeight="1" x14ac:dyDescent="0.2">
      <c r="A32" s="261"/>
      <c r="B32" s="228"/>
      <c r="C32" s="233" t="s">
        <v>211</v>
      </c>
      <c r="D32" s="233"/>
      <c r="E32" s="233"/>
      <c r="F32" s="233"/>
      <c r="G32" s="232" t="s">
        <v>161</v>
      </c>
      <c r="H32" s="223"/>
      <c r="I32" s="270">
        <f>ROUND('Scenarios '!I18,-2)</f>
        <v>0</v>
      </c>
      <c r="J32" s="223"/>
      <c r="K32" s="223"/>
      <c r="L32" s="224"/>
      <c r="O32" s="303"/>
    </row>
    <row r="33" spans="1:12" ht="12.75" customHeight="1" x14ac:dyDescent="0.2">
      <c r="A33" s="261"/>
      <c r="B33" s="228"/>
      <c r="C33" s="233" t="s">
        <v>177</v>
      </c>
      <c r="D33" s="233"/>
      <c r="E33" s="233"/>
      <c r="F33" s="233"/>
      <c r="G33" s="232" t="s">
        <v>162</v>
      </c>
      <c r="H33" s="223"/>
      <c r="I33" s="272">
        <f>'Scenarios '!I19</f>
        <v>0</v>
      </c>
      <c r="J33" s="223"/>
      <c r="K33" s="223"/>
      <c r="L33" s="224"/>
    </row>
    <row r="34" spans="1:12" ht="12.75" customHeight="1" thickBot="1" x14ac:dyDescent="0.25">
      <c r="A34" s="261"/>
      <c r="B34" s="225"/>
      <c r="C34" s="226"/>
      <c r="D34" s="226"/>
      <c r="E34" s="226"/>
      <c r="F34" s="226"/>
      <c r="G34" s="226"/>
      <c r="H34" s="226"/>
      <c r="I34" s="226"/>
      <c r="J34" s="226"/>
      <c r="K34" s="226"/>
      <c r="L34" s="227"/>
    </row>
    <row r="35" spans="1:12" ht="12.75" customHeight="1" thickTop="1" thickBot="1" x14ac:dyDescent="0.25">
      <c r="A35" s="261"/>
      <c r="B35" s="261"/>
      <c r="C35" s="261"/>
      <c r="D35" s="261"/>
      <c r="E35" s="261"/>
      <c r="F35" s="261"/>
      <c r="G35" s="267"/>
      <c r="H35" s="261"/>
      <c r="I35" s="261"/>
      <c r="J35" s="261"/>
      <c r="K35" s="261"/>
      <c r="L35" s="261"/>
    </row>
    <row r="36" spans="1:12" ht="19.5" customHeight="1" thickTop="1" x14ac:dyDescent="0.35">
      <c r="A36" s="261"/>
      <c r="B36" s="273" t="s">
        <v>421</v>
      </c>
      <c r="C36" s="260"/>
      <c r="D36" s="260"/>
      <c r="E36" s="260"/>
      <c r="F36" s="260"/>
      <c r="G36" s="260"/>
      <c r="H36" s="220"/>
      <c r="I36" s="220"/>
      <c r="J36" s="220"/>
      <c r="K36" s="220"/>
      <c r="L36" s="221"/>
    </row>
    <row r="37" spans="1:12" ht="12.75" customHeight="1" x14ac:dyDescent="0.2">
      <c r="A37" s="261"/>
      <c r="B37" s="222"/>
      <c r="C37" s="223"/>
      <c r="D37" s="223"/>
      <c r="E37" s="223"/>
      <c r="F37" s="223"/>
      <c r="G37" s="223"/>
      <c r="H37" s="223"/>
      <c r="I37" s="223"/>
      <c r="J37" s="223"/>
      <c r="K37" s="223"/>
      <c r="L37" s="224"/>
    </row>
    <row r="38" spans="1:12" ht="12.75" customHeight="1" x14ac:dyDescent="0.2">
      <c r="A38" s="261"/>
      <c r="B38" s="222"/>
      <c r="C38" s="233" t="s">
        <v>367</v>
      </c>
      <c r="D38" s="233"/>
      <c r="E38" s="233"/>
      <c r="F38" s="233"/>
      <c r="G38" s="233" t="s">
        <v>12</v>
      </c>
      <c r="H38" s="233"/>
      <c r="I38" s="233" t="s">
        <v>11</v>
      </c>
      <c r="J38" s="223"/>
      <c r="K38" s="223"/>
      <c r="L38" s="224"/>
    </row>
    <row r="39" spans="1:12" ht="12.75" customHeight="1" x14ac:dyDescent="0.2">
      <c r="A39" s="261"/>
      <c r="B39" s="222"/>
      <c r="C39" s="229" t="s">
        <v>368</v>
      </c>
      <c r="D39" s="233"/>
      <c r="E39" s="233"/>
      <c r="F39" s="233"/>
      <c r="G39" s="232" t="s">
        <v>237</v>
      </c>
      <c r="H39" s="223"/>
      <c r="I39" s="270">
        <f>ROUND('Grid - CAP '!G54,-5)</f>
        <v>0</v>
      </c>
      <c r="J39" s="223"/>
      <c r="K39" s="223"/>
      <c r="L39" s="224"/>
    </row>
    <row r="40" spans="1:12" ht="12.75" customHeight="1" x14ac:dyDescent="0.2">
      <c r="A40" s="261"/>
      <c r="B40" s="222"/>
      <c r="C40" s="229" t="s">
        <v>372</v>
      </c>
      <c r="D40" s="233"/>
      <c r="E40" s="233"/>
      <c r="F40" s="233"/>
      <c r="G40" s="232" t="s">
        <v>174</v>
      </c>
      <c r="H40" s="223"/>
      <c r="I40" s="270" t="e">
        <f>ROUND(I39/$I$33/1000,-2)</f>
        <v>#DIV/0!</v>
      </c>
      <c r="J40" s="223"/>
      <c r="K40" s="223"/>
      <c r="L40" s="224"/>
    </row>
    <row r="41" spans="1:12" ht="12.75" customHeight="1" x14ac:dyDescent="0.2">
      <c r="A41" s="261"/>
      <c r="B41" s="222"/>
      <c r="C41" s="229" t="s">
        <v>369</v>
      </c>
      <c r="D41" s="233"/>
      <c r="E41" s="233"/>
      <c r="F41" s="233"/>
      <c r="G41" s="232" t="s">
        <v>237</v>
      </c>
      <c r="H41" s="223"/>
      <c r="I41" s="270">
        <f>ROUND('Grid - O&amp;M'!G45,-2)</f>
        <v>0</v>
      </c>
      <c r="J41" s="223"/>
      <c r="K41" s="223"/>
      <c r="L41" s="224"/>
    </row>
    <row r="42" spans="1:12" ht="12.75" customHeight="1" x14ac:dyDescent="0.2">
      <c r="A42" s="261"/>
      <c r="B42" s="222"/>
      <c r="C42" s="229" t="s">
        <v>373</v>
      </c>
      <c r="D42" s="233"/>
      <c r="E42" s="233"/>
      <c r="F42" s="233"/>
      <c r="G42" s="232" t="s">
        <v>174</v>
      </c>
      <c r="H42" s="223"/>
      <c r="I42" s="270" t="e">
        <f>ROUND(I41/$I$33/1000,-1)</f>
        <v>#DIV/0!</v>
      </c>
      <c r="J42" s="223"/>
      <c r="K42" s="223"/>
      <c r="L42" s="224"/>
    </row>
    <row r="43" spans="1:12" ht="12.75" customHeight="1" x14ac:dyDescent="0.2">
      <c r="A43" s="261"/>
      <c r="B43" s="222"/>
      <c r="C43" s="229"/>
      <c r="D43" s="233"/>
      <c r="E43" s="233"/>
      <c r="F43" s="233"/>
      <c r="G43" s="297"/>
      <c r="H43" s="223"/>
      <c r="I43" s="297"/>
      <c r="J43" s="223"/>
      <c r="K43" s="223"/>
      <c r="L43" s="224"/>
    </row>
    <row r="44" spans="1:12" ht="12.75" customHeight="1" x14ac:dyDescent="0.2">
      <c r="A44" s="261"/>
      <c r="B44" s="222"/>
      <c r="C44" s="255" t="s">
        <v>374</v>
      </c>
      <c r="D44" s="233"/>
      <c r="E44" s="233"/>
      <c r="F44" s="233"/>
      <c r="G44" s="232" t="s">
        <v>237</v>
      </c>
      <c r="H44" s="223"/>
      <c r="I44" s="270">
        <f>ROUND(I39+I41,-4)</f>
        <v>0</v>
      </c>
      <c r="J44" s="223"/>
      <c r="K44" s="223"/>
      <c r="L44" s="224"/>
    </row>
    <row r="45" spans="1:12" ht="12.75" customHeight="1" x14ac:dyDescent="0.2">
      <c r="A45" s="261"/>
      <c r="B45" s="222"/>
      <c r="C45" s="255" t="s">
        <v>375</v>
      </c>
      <c r="D45" s="233"/>
      <c r="E45" s="233"/>
      <c r="F45" s="233"/>
      <c r="G45" s="232" t="s">
        <v>174</v>
      </c>
      <c r="H45" s="223"/>
      <c r="I45" s="270" t="e">
        <f>ROUND(I44/$I$33/1000,-1)</f>
        <v>#DIV/0!</v>
      </c>
      <c r="J45" s="223"/>
      <c r="K45" s="223"/>
      <c r="L45" s="224"/>
    </row>
    <row r="46" spans="1:12" ht="12.75" customHeight="1" x14ac:dyDescent="0.2">
      <c r="A46" s="261"/>
      <c r="B46" s="222"/>
      <c r="C46" s="233"/>
      <c r="D46" s="233"/>
      <c r="E46" s="233"/>
      <c r="F46" s="233"/>
      <c r="G46" s="236"/>
      <c r="H46" s="223"/>
      <c r="I46" s="229"/>
      <c r="J46" s="223"/>
      <c r="K46" s="223"/>
      <c r="L46" s="224"/>
    </row>
    <row r="47" spans="1:12" ht="12.75" customHeight="1" x14ac:dyDescent="0.2">
      <c r="A47" s="261"/>
      <c r="B47" s="222"/>
      <c r="C47" s="233" t="s">
        <v>355</v>
      </c>
      <c r="D47" s="233"/>
      <c r="E47" s="233"/>
      <c r="F47" s="233"/>
      <c r="G47" s="233" t="s">
        <v>12</v>
      </c>
      <c r="H47" s="233"/>
      <c r="I47" s="233" t="s">
        <v>11</v>
      </c>
      <c r="J47" s="223"/>
      <c r="K47" s="223"/>
      <c r="L47" s="224"/>
    </row>
    <row r="48" spans="1:12" ht="12.75" customHeight="1" x14ac:dyDescent="0.2">
      <c r="A48" s="261"/>
      <c r="B48" s="222"/>
      <c r="C48" s="229" t="s">
        <v>356</v>
      </c>
      <c r="D48" s="233"/>
      <c r="E48" s="233"/>
      <c r="F48" s="233"/>
      <c r="G48" s="232" t="s">
        <v>237</v>
      </c>
      <c r="H48" s="223"/>
      <c r="I48" s="270" t="e">
        <f>ROUND('OPT 3 LCC Capital'!F9*1000,-2)</f>
        <v>#VALUE!</v>
      </c>
      <c r="J48" s="223"/>
      <c r="K48" s="223"/>
      <c r="L48" s="224"/>
    </row>
    <row r="49" spans="1:12" ht="12.75" customHeight="1" x14ac:dyDescent="0.2">
      <c r="A49" s="261"/>
      <c r="B49" s="222"/>
      <c r="C49" s="229" t="s">
        <v>370</v>
      </c>
      <c r="D49" s="233"/>
      <c r="E49" s="233"/>
      <c r="F49" s="233"/>
      <c r="G49" s="232" t="s">
        <v>174</v>
      </c>
      <c r="H49" s="223"/>
      <c r="I49" s="301" t="e">
        <f>ROUND(I48/$I$33/1000,1)</f>
        <v>#VALUE!</v>
      </c>
      <c r="J49" s="223"/>
      <c r="K49" s="223"/>
      <c r="L49" s="224"/>
    </row>
    <row r="50" spans="1:12" ht="12.75" customHeight="1" x14ac:dyDescent="0.2">
      <c r="A50" s="261"/>
      <c r="B50" s="222"/>
      <c r="C50" s="229" t="s">
        <v>357</v>
      </c>
      <c r="D50" s="233"/>
      <c r="E50" s="233"/>
      <c r="F50" s="223"/>
      <c r="G50" s="232" t="s">
        <v>237</v>
      </c>
      <c r="H50" s="223"/>
      <c r="I50" s="270" t="e">
        <f>ROUND('OPT 3 LCC O&amp;M'!F9,-4)</f>
        <v>#N/A</v>
      </c>
      <c r="J50" s="223"/>
      <c r="K50" s="223"/>
      <c r="L50" s="224"/>
    </row>
    <row r="51" spans="1:12" ht="12.75" customHeight="1" x14ac:dyDescent="0.2">
      <c r="A51" s="261"/>
      <c r="B51" s="222"/>
      <c r="C51" s="229" t="s">
        <v>371</v>
      </c>
      <c r="D51" s="233"/>
      <c r="E51" s="233"/>
      <c r="F51" s="223"/>
      <c r="G51" s="232" t="s">
        <v>174</v>
      </c>
      <c r="H51" s="223"/>
      <c r="I51" s="270" t="e">
        <f>ROUND(I50/$I$33/1000,-2)</f>
        <v>#N/A</v>
      </c>
      <c r="J51" s="223"/>
      <c r="K51" s="223"/>
      <c r="L51" s="224"/>
    </row>
    <row r="52" spans="1:12" ht="12.75" customHeight="1" x14ac:dyDescent="0.2">
      <c r="A52" s="261"/>
      <c r="B52" s="222"/>
      <c r="C52" s="229"/>
      <c r="D52" s="233"/>
      <c r="E52" s="233"/>
      <c r="F52" s="223"/>
      <c r="G52" s="297"/>
      <c r="H52" s="223"/>
      <c r="I52" s="297"/>
      <c r="J52" s="223"/>
      <c r="K52" s="223"/>
      <c r="L52" s="224"/>
    </row>
    <row r="53" spans="1:12" ht="12.75" customHeight="1" x14ac:dyDescent="0.2">
      <c r="A53" s="261"/>
      <c r="B53" s="222"/>
      <c r="C53" s="255" t="s">
        <v>376</v>
      </c>
      <c r="D53" s="233"/>
      <c r="E53" s="233"/>
      <c r="F53" s="223"/>
      <c r="G53" s="232" t="s">
        <v>237</v>
      </c>
      <c r="H53" s="223"/>
      <c r="I53" s="270" t="e">
        <f>ROUND(I48+I50,-5)</f>
        <v>#VALUE!</v>
      </c>
      <c r="J53" s="223"/>
      <c r="K53" s="223"/>
      <c r="L53" s="224"/>
    </row>
    <row r="54" spans="1:12" ht="12.75" customHeight="1" x14ac:dyDescent="0.2">
      <c r="A54" s="261"/>
      <c r="B54" s="222"/>
      <c r="C54" s="255" t="s">
        <v>377</v>
      </c>
      <c r="D54" s="233"/>
      <c r="E54" s="233"/>
      <c r="F54" s="233"/>
      <c r="G54" s="232" t="s">
        <v>174</v>
      </c>
      <c r="H54" s="223"/>
      <c r="I54" s="271" t="e">
        <f>ROUND(I53/(I33*1000),-2)</f>
        <v>#VALUE!</v>
      </c>
      <c r="J54" s="223"/>
      <c r="K54" s="223"/>
      <c r="L54" s="224"/>
    </row>
    <row r="55" spans="1:12" ht="12.75" customHeight="1" thickBot="1" x14ac:dyDescent="0.25">
      <c r="A55" s="261"/>
      <c r="B55" s="225"/>
      <c r="C55" s="226"/>
      <c r="D55" s="226"/>
      <c r="E55" s="226"/>
      <c r="F55" s="226"/>
      <c r="G55" s="226"/>
      <c r="H55" s="226"/>
      <c r="I55" s="226"/>
      <c r="J55" s="226"/>
      <c r="K55" s="226"/>
      <c r="L55" s="227"/>
    </row>
    <row r="56" spans="1:12" ht="12.75" customHeight="1" thickTop="1" thickBot="1" x14ac:dyDescent="0.25">
      <c r="B56" s="261"/>
      <c r="C56" s="261"/>
      <c r="D56" s="261"/>
      <c r="E56" s="261"/>
      <c r="F56" s="261"/>
      <c r="G56" s="267"/>
      <c r="H56" s="261"/>
      <c r="I56" s="261"/>
      <c r="J56" s="261"/>
      <c r="K56" s="261"/>
    </row>
    <row r="57" spans="1:12" ht="19.5" customHeight="1" thickTop="1" x14ac:dyDescent="0.35">
      <c r="B57" s="273" t="s">
        <v>422</v>
      </c>
      <c r="C57" s="260"/>
      <c r="D57" s="260"/>
      <c r="E57" s="260"/>
      <c r="F57" s="260"/>
      <c r="G57" s="260"/>
      <c r="H57" s="220"/>
      <c r="I57" s="220"/>
      <c r="J57" s="220"/>
      <c r="K57" s="220"/>
      <c r="L57" s="221"/>
    </row>
    <row r="58" spans="1:12" ht="12.75" customHeight="1" x14ac:dyDescent="0.2">
      <c r="B58" s="222"/>
      <c r="C58" s="223"/>
      <c r="D58" s="223"/>
      <c r="E58" s="223"/>
      <c r="F58" s="223"/>
      <c r="G58" s="223"/>
      <c r="H58" s="223"/>
      <c r="I58" s="223"/>
      <c r="J58" s="223"/>
      <c r="K58" s="223"/>
      <c r="L58" s="224"/>
    </row>
    <row r="59" spans="1:12" ht="12.75" customHeight="1" x14ac:dyDescent="0.2">
      <c r="B59" s="228"/>
      <c r="C59" s="233"/>
      <c r="D59" s="233"/>
      <c r="E59" s="233"/>
      <c r="F59" s="233"/>
      <c r="G59" s="233" t="s">
        <v>12</v>
      </c>
      <c r="H59" s="233"/>
      <c r="I59" s="233" t="s">
        <v>11</v>
      </c>
      <c r="J59" s="223"/>
      <c r="K59" s="223"/>
      <c r="L59" s="224"/>
    </row>
    <row r="60" spans="1:12" ht="12.75" customHeight="1" x14ac:dyDescent="0.2">
      <c r="B60" s="228"/>
      <c r="C60" s="233" t="s">
        <v>239</v>
      </c>
      <c r="D60" s="233"/>
      <c r="E60" s="233"/>
      <c r="F60" s="233"/>
      <c r="G60" s="232" t="s">
        <v>379</v>
      </c>
      <c r="H60" s="223"/>
      <c r="I60" s="295" t="e">
        <f>ROUND((I53*100/('Grid - O&amp;M'!G19*365)*'LCC Assumption - Hidden'!E38),2)</f>
        <v>#VALUE!</v>
      </c>
      <c r="J60" s="223"/>
      <c r="K60" s="223"/>
      <c r="L60" s="224"/>
    </row>
    <row r="61" spans="1:12" ht="12.75" customHeight="1" thickBot="1" x14ac:dyDescent="0.25">
      <c r="B61" s="225"/>
      <c r="C61" s="226"/>
      <c r="D61" s="226"/>
      <c r="E61" s="226"/>
      <c r="F61" s="226"/>
      <c r="G61" s="226"/>
      <c r="H61" s="226"/>
      <c r="I61" s="226"/>
      <c r="J61" s="226"/>
      <c r="K61" s="226"/>
      <c r="L61" s="227"/>
    </row>
    <row r="62" spans="1:12" ht="12.75" customHeight="1" thickTop="1" thickBot="1" x14ac:dyDescent="0.25"/>
    <row r="63" spans="1:12" ht="19.5" customHeight="1" thickTop="1" x14ac:dyDescent="0.35">
      <c r="B63" s="273" t="s">
        <v>423</v>
      </c>
      <c r="C63" s="260"/>
      <c r="D63" s="260"/>
      <c r="E63" s="260"/>
      <c r="F63" s="260"/>
      <c r="G63" s="260"/>
      <c r="H63" s="220"/>
      <c r="I63" s="220"/>
      <c r="J63" s="220"/>
      <c r="K63" s="220"/>
      <c r="L63" s="221"/>
    </row>
    <row r="64" spans="1:12" ht="12.75" customHeight="1" x14ac:dyDescent="0.2">
      <c r="B64" s="222"/>
      <c r="C64" s="223"/>
      <c r="D64" s="223"/>
      <c r="E64" s="223"/>
      <c r="F64" s="223"/>
      <c r="G64" s="223"/>
      <c r="H64" s="223"/>
      <c r="I64" s="223"/>
      <c r="J64" s="223"/>
      <c r="K64" s="223"/>
      <c r="L64" s="224"/>
    </row>
    <row r="65" spans="2:12" ht="12.75" customHeight="1" x14ac:dyDescent="0.2">
      <c r="B65" s="228"/>
      <c r="C65" s="233"/>
      <c r="D65" s="233"/>
      <c r="E65" s="233"/>
      <c r="F65" s="233"/>
      <c r="G65" s="233" t="s">
        <v>12</v>
      </c>
      <c r="H65" s="233"/>
      <c r="I65" s="233" t="s">
        <v>11</v>
      </c>
      <c r="J65" s="223"/>
      <c r="K65" s="223"/>
      <c r="L65" s="224"/>
    </row>
    <row r="66" spans="2:12" ht="12.75" customHeight="1" x14ac:dyDescent="0.2">
      <c r="B66" s="228"/>
      <c r="C66" s="233" t="s">
        <v>242</v>
      </c>
      <c r="D66" s="233"/>
      <c r="E66" s="233"/>
      <c r="F66" s="233"/>
      <c r="G66" s="319" t="s">
        <v>241</v>
      </c>
      <c r="H66" s="318"/>
      <c r="I66" s="317">
        <f>ROUND('Grid - GHG'!H22,-2)</f>
        <v>0</v>
      </c>
      <c r="J66" s="223"/>
      <c r="K66" s="223"/>
      <c r="L66" s="224"/>
    </row>
    <row r="67" spans="2:12" ht="12.75" customHeight="1" x14ac:dyDescent="0.2">
      <c r="B67" s="228"/>
      <c r="C67" s="233" t="s">
        <v>243</v>
      </c>
      <c r="D67" s="233"/>
      <c r="E67" s="233"/>
      <c r="F67" s="233"/>
      <c r="G67" s="319" t="s">
        <v>241</v>
      </c>
      <c r="H67" s="318"/>
      <c r="I67" s="317">
        <f>ROUND('Grid - GHG'!H22*'LCC Assumption - Hidden'!E7,-2)</f>
        <v>0</v>
      </c>
      <c r="J67" s="223"/>
      <c r="K67" s="223"/>
      <c r="L67" s="224"/>
    </row>
    <row r="68" spans="2:12" ht="12.75" customHeight="1" thickBot="1" x14ac:dyDescent="0.25">
      <c r="B68" s="225"/>
      <c r="C68" s="226"/>
      <c r="D68" s="226"/>
      <c r="E68" s="226"/>
      <c r="F68" s="226"/>
      <c r="G68" s="226"/>
      <c r="H68" s="226"/>
      <c r="I68" s="226"/>
      <c r="J68" s="226"/>
      <c r="K68" s="226"/>
      <c r="L68" s="227"/>
    </row>
    <row r="69" spans="2:12" ht="12.75" customHeight="1" thickTop="1" x14ac:dyDescent="0.2"/>
  </sheetData>
  <sheetProtection sheet="1" objects="1" scenarios="1"/>
  <mergeCells count="5">
    <mergeCell ref="C28:D28"/>
    <mergeCell ref="F4:I4"/>
    <mergeCell ref="F5:I5"/>
    <mergeCell ref="F6:I6"/>
    <mergeCell ref="F7:I7"/>
  </mergeCells>
  <pageMargins left="0.7" right="0.7" top="0.75" bottom="0.75" header="0.3" footer="0.3"/>
  <pageSetup scale="7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Grid_Output">
    <tabColor theme="0" tint="-0.499984740745262"/>
    <pageSetUpPr fitToPage="1"/>
  </sheetPr>
  <dimension ref="A1:M77"/>
  <sheetViews>
    <sheetView showGridLines="0" topLeftCell="A43" zoomScaleNormal="100" workbookViewId="0">
      <selection activeCell="N36" sqref="N36"/>
    </sheetView>
  </sheetViews>
  <sheetFormatPr defaultRowHeight="12.75" x14ac:dyDescent="0.2"/>
  <cols>
    <col min="1" max="1" width="4" customWidth="1"/>
    <col min="2" max="2" width="3.42578125" customWidth="1"/>
    <col min="3" max="3" width="11.140625" customWidth="1"/>
    <col min="4" max="4" width="6.85546875" customWidth="1"/>
    <col min="5" max="5" width="11.42578125" customWidth="1"/>
    <col min="6" max="6" width="20.140625" customWidth="1"/>
    <col min="7" max="7" width="12" customWidth="1"/>
    <col min="8" max="8" width="5.85546875" customWidth="1"/>
    <col min="9" max="9" width="16" customWidth="1"/>
    <col min="10" max="10" width="5.140625" customWidth="1"/>
    <col min="11" max="11" width="15.85546875" customWidth="1"/>
    <col min="12" max="12" width="4" customWidth="1"/>
  </cols>
  <sheetData>
    <row r="1" spans="1:13" ht="13.5" thickBot="1" x14ac:dyDescent="0.25">
      <c r="A1" s="363"/>
      <c r="B1" s="363"/>
      <c r="C1" s="363"/>
      <c r="D1" s="363"/>
      <c r="E1" s="363"/>
      <c r="F1" s="363"/>
      <c r="G1" s="364"/>
      <c r="H1" s="363"/>
      <c r="I1" s="363"/>
      <c r="J1" s="363"/>
      <c r="K1" s="363"/>
      <c r="L1" s="363"/>
      <c r="M1" s="387"/>
    </row>
    <row r="2" spans="1:13" ht="19.5" customHeight="1" thickTop="1" x14ac:dyDescent="0.35">
      <c r="A2" s="387"/>
      <c r="B2" s="348" t="s">
        <v>409</v>
      </c>
      <c r="C2" s="349"/>
      <c r="D2" s="349"/>
      <c r="E2" s="349"/>
      <c r="F2" s="349"/>
      <c r="G2" s="345"/>
      <c r="H2" s="345"/>
      <c r="I2" s="345"/>
      <c r="J2" s="345"/>
      <c r="K2" s="345"/>
      <c r="L2" s="346"/>
      <c r="M2" s="387"/>
    </row>
    <row r="3" spans="1:13" ht="12.75" customHeight="1" x14ac:dyDescent="0.2">
      <c r="A3" s="387"/>
      <c r="B3" s="336"/>
      <c r="C3" s="337"/>
      <c r="D3" s="337"/>
      <c r="E3" s="337"/>
      <c r="F3" s="337"/>
      <c r="G3" s="337"/>
      <c r="H3" s="337"/>
      <c r="I3" s="337"/>
      <c r="J3" s="337"/>
      <c r="K3" s="337"/>
      <c r="L3" s="338"/>
      <c r="M3" s="387"/>
    </row>
    <row r="4" spans="1:13" ht="12.75" customHeight="1" x14ac:dyDescent="0.2">
      <c r="A4" s="387"/>
      <c r="B4" s="350"/>
      <c r="C4" s="351" t="s">
        <v>184</v>
      </c>
      <c r="D4" s="351"/>
      <c r="E4" s="351"/>
      <c r="F4" s="509">
        <f>'Desalination Info'!E4</f>
        <v>0</v>
      </c>
      <c r="G4" s="510"/>
      <c r="H4" s="510"/>
      <c r="I4" s="510"/>
      <c r="J4" s="510"/>
      <c r="K4" s="511"/>
      <c r="L4" s="338"/>
      <c r="M4" s="387"/>
    </row>
    <row r="5" spans="1:13" ht="12.75" customHeight="1" x14ac:dyDescent="0.2">
      <c r="A5" s="387"/>
      <c r="B5" s="350"/>
      <c r="C5" s="351" t="s">
        <v>185</v>
      </c>
      <c r="D5" s="351"/>
      <c r="E5" s="351"/>
      <c r="F5" s="509">
        <f>'Desalination Info'!E5</f>
        <v>0</v>
      </c>
      <c r="G5" s="510"/>
      <c r="H5" s="510"/>
      <c r="I5" s="510"/>
      <c r="J5" s="510"/>
      <c r="K5" s="511"/>
      <c r="L5" s="338"/>
      <c r="M5" s="387"/>
    </row>
    <row r="6" spans="1:13" ht="12.75" customHeight="1" x14ac:dyDescent="0.2">
      <c r="A6" s="387"/>
      <c r="B6" s="350"/>
      <c r="C6" s="351" t="s">
        <v>186</v>
      </c>
      <c r="D6" s="351"/>
      <c r="E6" s="351"/>
      <c r="F6" s="509">
        <f>'Desalination Info'!E6</f>
        <v>0</v>
      </c>
      <c r="G6" s="510"/>
      <c r="H6" s="510"/>
      <c r="I6" s="510"/>
      <c r="J6" s="510"/>
      <c r="K6" s="511"/>
      <c r="L6" s="338"/>
      <c r="M6" s="387"/>
    </row>
    <row r="7" spans="1:13" ht="12.75" customHeight="1" x14ac:dyDescent="0.2">
      <c r="A7" s="387"/>
      <c r="B7" s="350"/>
      <c r="C7" s="351" t="s">
        <v>187</v>
      </c>
      <c r="D7" s="351"/>
      <c r="E7" s="351"/>
      <c r="F7" s="509">
        <f>'Desalination Info'!E7</f>
        <v>0</v>
      </c>
      <c r="G7" s="510"/>
      <c r="H7" s="510"/>
      <c r="I7" s="510"/>
      <c r="J7" s="510"/>
      <c r="K7" s="511"/>
      <c r="L7" s="338"/>
      <c r="M7" s="387"/>
    </row>
    <row r="8" spans="1:13" ht="12.75" customHeight="1" thickBot="1" x14ac:dyDescent="0.25">
      <c r="A8" s="387"/>
      <c r="B8" s="340"/>
      <c r="C8" s="341"/>
      <c r="D8" s="341"/>
      <c r="E8" s="341"/>
      <c r="F8" s="341"/>
      <c r="G8" s="341"/>
      <c r="H8" s="341"/>
      <c r="I8" s="341"/>
      <c r="J8" s="341"/>
      <c r="K8" s="341"/>
      <c r="L8" s="342"/>
      <c r="M8" s="387"/>
    </row>
    <row r="9" spans="1:13" ht="12.75" customHeight="1" thickTop="1" thickBot="1" x14ac:dyDescent="0.25">
      <c r="A9" s="387"/>
      <c r="B9" s="387"/>
      <c r="C9" s="387"/>
      <c r="D9" s="387"/>
      <c r="E9" s="387"/>
      <c r="F9" s="387"/>
      <c r="G9" s="387"/>
      <c r="H9" s="387"/>
      <c r="I9" s="387"/>
      <c r="J9" s="387"/>
      <c r="K9" s="387"/>
      <c r="L9" s="387"/>
      <c r="M9" s="387"/>
    </row>
    <row r="10" spans="1:13" ht="19.5" customHeight="1" thickTop="1" x14ac:dyDescent="0.35">
      <c r="A10" s="387"/>
      <c r="B10" s="348" t="s">
        <v>411</v>
      </c>
      <c r="C10" s="349"/>
      <c r="D10" s="349"/>
      <c r="E10" s="349"/>
      <c r="F10" s="349"/>
      <c r="G10" s="345"/>
      <c r="H10" s="345"/>
      <c r="I10" s="345"/>
      <c r="J10" s="345"/>
      <c r="K10" s="345"/>
      <c r="L10" s="346"/>
      <c r="M10" s="387"/>
    </row>
    <row r="11" spans="1:13" ht="12.75" customHeight="1" x14ac:dyDescent="0.2">
      <c r="A11" s="387"/>
      <c r="B11" s="336"/>
      <c r="C11" s="337"/>
      <c r="D11" s="337"/>
      <c r="E11" s="337"/>
      <c r="F11" s="337"/>
      <c r="G11" s="337"/>
      <c r="H11" s="337"/>
      <c r="I11" s="337"/>
      <c r="J11" s="337"/>
      <c r="K11" s="337"/>
      <c r="L11" s="338"/>
      <c r="M11" s="387"/>
    </row>
    <row r="12" spans="1:13" ht="12.75" customHeight="1" x14ac:dyDescent="0.2">
      <c r="A12" s="387"/>
      <c r="B12" s="350"/>
      <c r="C12" s="351" t="s">
        <v>189</v>
      </c>
      <c r="D12" s="351"/>
      <c r="E12" s="351"/>
      <c r="F12" s="509">
        <f>'Desalination Info'!E12</f>
        <v>0</v>
      </c>
      <c r="G12" s="510"/>
      <c r="H12" s="510"/>
      <c r="I12" s="510"/>
      <c r="J12" s="510"/>
      <c r="K12" s="511"/>
      <c r="L12" s="338"/>
      <c r="M12" s="387"/>
    </row>
    <row r="13" spans="1:13" ht="12.75" customHeight="1" x14ac:dyDescent="0.2">
      <c r="A13" s="387"/>
      <c r="B13" s="350"/>
      <c r="C13" s="351" t="s">
        <v>190</v>
      </c>
      <c r="D13" s="351"/>
      <c r="E13" s="351"/>
      <c r="F13" s="509">
        <f>'Desalination Info'!E13</f>
        <v>0</v>
      </c>
      <c r="G13" s="510"/>
      <c r="H13" s="510"/>
      <c r="I13" s="510"/>
      <c r="J13" s="510"/>
      <c r="K13" s="511"/>
      <c r="L13" s="338"/>
      <c r="M13" s="387"/>
    </row>
    <row r="14" spans="1:13" ht="12.75" customHeight="1" x14ac:dyDescent="0.2">
      <c r="A14" s="387"/>
      <c r="B14" s="350"/>
      <c r="C14" s="351" t="s">
        <v>417</v>
      </c>
      <c r="D14" s="351"/>
      <c r="E14" s="351"/>
      <c r="F14" s="509">
        <f>'Desalination Info'!E14</f>
        <v>0</v>
      </c>
      <c r="G14" s="510"/>
      <c r="H14" s="510"/>
      <c r="I14" s="510"/>
      <c r="J14" s="510"/>
      <c r="K14" s="511"/>
      <c r="L14" s="338"/>
      <c r="M14" s="387"/>
    </row>
    <row r="15" spans="1:13" ht="12.75" customHeight="1" x14ac:dyDescent="0.2">
      <c r="A15" s="387"/>
      <c r="B15" s="350"/>
      <c r="C15" s="351" t="s">
        <v>398</v>
      </c>
      <c r="D15" s="351"/>
      <c r="E15" s="351"/>
      <c r="F15" s="509" t="str">
        <f>'Desalination Info'!E15</f>
        <v>Select-</v>
      </c>
      <c r="G15" s="510"/>
      <c r="H15" s="510"/>
      <c r="I15" s="510"/>
      <c r="J15" s="510"/>
      <c r="K15" s="511"/>
      <c r="L15" s="338"/>
      <c r="M15" s="387"/>
    </row>
    <row r="16" spans="1:13" ht="12.75" customHeight="1" x14ac:dyDescent="0.2">
      <c r="A16" s="387"/>
      <c r="B16" s="350"/>
      <c r="C16" s="351" t="s">
        <v>399</v>
      </c>
      <c r="D16" s="351"/>
      <c r="E16" s="351"/>
      <c r="F16" s="509">
        <f>'Desalination Info'!E16</f>
        <v>0</v>
      </c>
      <c r="G16" s="510"/>
      <c r="H16" s="510"/>
      <c r="I16" s="510"/>
      <c r="J16" s="510"/>
      <c r="K16" s="511"/>
      <c r="L16" s="338"/>
      <c r="M16" s="387"/>
    </row>
    <row r="17" spans="1:13" ht="12.75" customHeight="1" x14ac:dyDescent="0.2">
      <c r="A17" s="387"/>
      <c r="B17" s="350"/>
      <c r="C17" s="351"/>
      <c r="D17" s="351"/>
      <c r="E17" s="351"/>
      <c r="F17" s="351"/>
      <c r="G17" s="337"/>
      <c r="H17" s="337"/>
      <c r="I17" s="337"/>
      <c r="J17" s="337"/>
      <c r="K17" s="337"/>
      <c r="L17" s="338"/>
      <c r="M17" s="387"/>
    </row>
    <row r="18" spans="1:13" ht="12.75" customHeight="1" x14ac:dyDescent="0.2">
      <c r="A18" s="387"/>
      <c r="B18" s="350"/>
      <c r="C18" s="351"/>
      <c r="D18" s="351"/>
      <c r="E18" s="351"/>
      <c r="F18" s="351"/>
      <c r="G18" s="351" t="s">
        <v>12</v>
      </c>
      <c r="H18" s="351"/>
      <c r="I18" s="351" t="s">
        <v>11</v>
      </c>
      <c r="J18" s="337"/>
      <c r="K18" s="337"/>
      <c r="L18" s="338"/>
      <c r="M18" s="387"/>
    </row>
    <row r="19" spans="1:13" ht="12.75" customHeight="1" x14ac:dyDescent="0.2">
      <c r="A19" s="387"/>
      <c r="B19" s="350"/>
      <c r="C19" s="351" t="s">
        <v>201</v>
      </c>
      <c r="D19" s="351"/>
      <c r="E19" s="351"/>
      <c r="F19" s="351"/>
      <c r="G19" s="359" t="s">
        <v>153</v>
      </c>
      <c r="H19" s="337"/>
      <c r="I19" s="365">
        <f>'Desalination Info'!G21</f>
        <v>0</v>
      </c>
      <c r="J19" s="337"/>
      <c r="K19" s="337"/>
      <c r="L19" s="338"/>
      <c r="M19" s="387"/>
    </row>
    <row r="20" spans="1:13" ht="12.75" customHeight="1" x14ac:dyDescent="0.2">
      <c r="A20" s="387"/>
      <c r="B20" s="350"/>
      <c r="C20" s="351" t="s">
        <v>227</v>
      </c>
      <c r="D20" s="351"/>
      <c r="E20" s="351"/>
      <c r="F20" s="351"/>
      <c r="G20" s="359" t="s">
        <v>153</v>
      </c>
      <c r="H20" s="337"/>
      <c r="I20" s="365">
        <f>'Desalination Info'!G22</f>
        <v>0</v>
      </c>
      <c r="J20" s="337"/>
      <c r="K20" s="337"/>
      <c r="L20" s="338"/>
      <c r="M20" s="387"/>
    </row>
    <row r="21" spans="1:13" ht="12.75" customHeight="1" x14ac:dyDescent="0.2">
      <c r="A21" s="387"/>
      <c r="B21" s="350"/>
      <c r="C21" s="351"/>
      <c r="D21" s="351"/>
      <c r="E21" s="351"/>
      <c r="F21" s="351"/>
      <c r="G21" s="366"/>
      <c r="H21" s="337"/>
      <c r="I21" s="358"/>
      <c r="J21" s="337"/>
      <c r="K21" s="337"/>
      <c r="L21" s="338"/>
      <c r="M21" s="387"/>
    </row>
    <row r="22" spans="1:13" ht="12.75" customHeight="1" x14ac:dyDescent="0.2">
      <c r="A22" s="387"/>
      <c r="B22" s="350"/>
      <c r="C22" s="351" t="s">
        <v>467</v>
      </c>
      <c r="D22" s="351"/>
      <c r="E22" s="351"/>
      <c r="F22" s="351"/>
      <c r="G22" s="359" t="str">
        <f>'Desalination Info'!E25</f>
        <v>°F</v>
      </c>
      <c r="H22" s="337"/>
      <c r="I22" s="359">
        <f>'Desalination Info'!G25</f>
        <v>0</v>
      </c>
      <c r="J22" s="337"/>
      <c r="K22" s="337"/>
      <c r="L22" s="338"/>
      <c r="M22" s="387"/>
    </row>
    <row r="23" spans="1:13" ht="12.75" customHeight="1" x14ac:dyDescent="0.2">
      <c r="A23" s="387"/>
      <c r="B23" s="350"/>
      <c r="C23" s="351" t="s">
        <v>468</v>
      </c>
      <c r="D23" s="351"/>
      <c r="E23" s="351"/>
      <c r="F23" s="351"/>
      <c r="G23" s="359" t="str">
        <f>'Desalination Info'!E26</f>
        <v>mg/L</v>
      </c>
      <c r="H23" s="337"/>
      <c r="I23" s="359">
        <f>'Desalination Info'!G26</f>
        <v>0</v>
      </c>
      <c r="J23" s="337"/>
      <c r="K23" s="337"/>
      <c r="L23" s="338"/>
      <c r="M23" s="387"/>
    </row>
    <row r="24" spans="1:13" ht="12.75" customHeight="1" thickBot="1" x14ac:dyDescent="0.25">
      <c r="A24" s="387"/>
      <c r="B24" s="340"/>
      <c r="C24" s="341"/>
      <c r="D24" s="341"/>
      <c r="E24" s="341"/>
      <c r="F24" s="341"/>
      <c r="G24" s="341"/>
      <c r="H24" s="341"/>
      <c r="I24" s="341"/>
      <c r="J24" s="341"/>
      <c r="K24" s="341"/>
      <c r="L24" s="342"/>
      <c r="M24" s="387"/>
    </row>
    <row r="25" spans="1:13" ht="12.75" customHeight="1" thickTop="1" thickBot="1" x14ac:dyDescent="0.25">
      <c r="A25" s="363"/>
      <c r="B25" s="363"/>
      <c r="C25" s="363"/>
      <c r="D25" s="363"/>
      <c r="E25" s="363"/>
      <c r="F25" s="363"/>
      <c r="G25" s="364"/>
      <c r="H25" s="363"/>
      <c r="I25" s="363"/>
      <c r="J25" s="363"/>
      <c r="K25" s="363"/>
      <c r="L25" s="363"/>
      <c r="M25" s="387"/>
    </row>
    <row r="26" spans="1:13" ht="19.5" customHeight="1" thickTop="1" x14ac:dyDescent="0.35">
      <c r="A26" s="363"/>
      <c r="B26" s="348" t="s">
        <v>420</v>
      </c>
      <c r="C26" s="349"/>
      <c r="D26" s="349"/>
      <c r="E26" s="349"/>
      <c r="F26" s="349"/>
      <c r="G26" s="349"/>
      <c r="H26" s="345"/>
      <c r="I26" s="345"/>
      <c r="J26" s="345"/>
      <c r="K26" s="345"/>
      <c r="L26" s="346"/>
      <c r="M26" s="387"/>
    </row>
    <row r="27" spans="1:13" ht="12.75" customHeight="1" x14ac:dyDescent="0.2">
      <c r="A27" s="363"/>
      <c r="B27" s="336"/>
      <c r="C27" s="337"/>
      <c r="D27" s="337"/>
      <c r="E27" s="337"/>
      <c r="F27" s="337"/>
      <c r="G27" s="337"/>
      <c r="H27" s="337"/>
      <c r="I27" s="337"/>
      <c r="J27" s="337"/>
      <c r="K27" s="337"/>
      <c r="L27" s="338"/>
      <c r="M27" s="387"/>
    </row>
    <row r="28" spans="1:13" ht="12.75" customHeight="1" x14ac:dyDescent="0.2">
      <c r="A28" s="363"/>
      <c r="B28" s="336"/>
      <c r="C28" s="536" t="s">
        <v>317</v>
      </c>
      <c r="D28" s="537"/>
      <c r="E28" s="358"/>
      <c r="F28" s="465" t="str">
        <f>'Scenarios '!D33</f>
        <v>On-site Gas-fired Power Generation</v>
      </c>
      <c r="G28" s="466"/>
      <c r="H28" s="466"/>
      <c r="I28" s="466"/>
      <c r="J28" s="466"/>
      <c r="K28" s="467"/>
      <c r="L28" s="338"/>
      <c r="M28" s="387"/>
    </row>
    <row r="29" spans="1:13" ht="12.75" customHeight="1" x14ac:dyDescent="0.2">
      <c r="A29" s="363"/>
      <c r="B29" s="336"/>
      <c r="C29" s="536" t="s">
        <v>318</v>
      </c>
      <c r="D29" s="537"/>
      <c r="E29" s="358"/>
      <c r="F29" s="471" t="str">
        <f>'Scenarios '!D41</f>
        <v xml:space="preserve">Grid Electricity </v>
      </c>
      <c r="G29" s="469"/>
      <c r="H29" s="469"/>
      <c r="I29" s="469"/>
      <c r="J29" s="469"/>
      <c r="K29" s="470"/>
      <c r="L29" s="338"/>
      <c r="M29" s="387"/>
    </row>
    <row r="30" spans="1:13" ht="12.75" customHeight="1" x14ac:dyDescent="0.2">
      <c r="A30" s="363"/>
      <c r="B30" s="336"/>
      <c r="C30" s="351"/>
      <c r="D30" s="472"/>
      <c r="E30" s="358"/>
      <c r="F30" s="337"/>
      <c r="G30" s="337"/>
      <c r="H30" s="337"/>
      <c r="I30" s="337"/>
      <c r="J30" s="337"/>
      <c r="K30" s="337"/>
      <c r="L30" s="338"/>
      <c r="M30" s="387"/>
    </row>
    <row r="31" spans="1:13" ht="12.75" customHeight="1" x14ac:dyDescent="0.2">
      <c r="A31" s="363"/>
      <c r="B31" s="350"/>
      <c r="C31" s="358"/>
      <c r="D31" s="358"/>
      <c r="E31" s="358"/>
      <c r="F31" s="358"/>
      <c r="G31" s="351" t="s">
        <v>12</v>
      </c>
      <c r="H31" s="351"/>
      <c r="I31" s="473" t="str">
        <f>C28</f>
        <v>Power Source #1</v>
      </c>
      <c r="J31" s="351"/>
      <c r="K31" s="473" t="str">
        <f>C29</f>
        <v>Power Source #2</v>
      </c>
      <c r="L31" s="338"/>
      <c r="M31" s="387"/>
    </row>
    <row r="32" spans="1:13" ht="12.75" customHeight="1" x14ac:dyDescent="0.2">
      <c r="A32" s="363"/>
      <c r="B32" s="350"/>
      <c r="C32" s="351" t="s">
        <v>209</v>
      </c>
      <c r="D32" s="351"/>
      <c r="E32" s="351"/>
      <c r="F32" s="351"/>
      <c r="G32" s="359" t="s">
        <v>156</v>
      </c>
      <c r="H32" s="337"/>
      <c r="I32" s="437">
        <f>ROUND('Energy Use'!G31,1)</f>
        <v>0</v>
      </c>
      <c r="J32" s="337"/>
      <c r="K32" s="437">
        <f>ROUND('Energy Use'!G31,1)</f>
        <v>0</v>
      </c>
      <c r="L32" s="338"/>
      <c r="M32" s="387"/>
    </row>
    <row r="33" spans="1:13" ht="12.75" customHeight="1" x14ac:dyDescent="0.2">
      <c r="A33" s="363"/>
      <c r="B33" s="350"/>
      <c r="C33" s="351" t="s">
        <v>211</v>
      </c>
      <c r="D33" s="351"/>
      <c r="E33" s="351"/>
      <c r="F33" s="351"/>
      <c r="G33" s="359" t="s">
        <v>161</v>
      </c>
      <c r="H33" s="337"/>
      <c r="I33" s="374">
        <f>ROUND('Scenarios '!I18,-2)</f>
        <v>0</v>
      </c>
      <c r="J33" s="337"/>
      <c r="K33" s="374">
        <f>ROUND('Scenarios '!I18,-2)</f>
        <v>0</v>
      </c>
      <c r="L33" s="338"/>
      <c r="M33" s="387"/>
    </row>
    <row r="34" spans="1:13" ht="12.75" customHeight="1" x14ac:dyDescent="0.2">
      <c r="A34" s="363"/>
      <c r="B34" s="350"/>
      <c r="C34" s="351"/>
      <c r="D34" s="351"/>
      <c r="E34" s="351"/>
      <c r="F34" s="351"/>
      <c r="G34" s="358"/>
      <c r="H34" s="358"/>
      <c r="I34" s="358"/>
      <c r="J34" s="337"/>
      <c r="K34" s="358"/>
      <c r="L34" s="338"/>
      <c r="M34" s="387"/>
    </row>
    <row r="35" spans="1:13" ht="12.75" customHeight="1" x14ac:dyDescent="0.2">
      <c r="A35" s="363"/>
      <c r="B35" s="350"/>
      <c r="C35" s="351" t="s">
        <v>317</v>
      </c>
      <c r="D35" s="351"/>
      <c r="E35" s="351"/>
      <c r="F35" s="351"/>
      <c r="G35" s="358"/>
      <c r="H35" s="358"/>
      <c r="I35" s="473" t="str">
        <f>I31</f>
        <v>Power Source #1</v>
      </c>
      <c r="J35" s="337"/>
      <c r="K35" s="473" t="str">
        <f>K31</f>
        <v>Power Source #2</v>
      </c>
      <c r="L35" s="338"/>
      <c r="M35" s="387"/>
    </row>
    <row r="36" spans="1:13" ht="12.75" customHeight="1" x14ac:dyDescent="0.2">
      <c r="A36" s="363"/>
      <c r="B36" s="350"/>
      <c r="C36" s="358" t="s">
        <v>359</v>
      </c>
      <c r="D36" s="351"/>
      <c r="E36" s="351"/>
      <c r="F36" s="351"/>
      <c r="G36" s="359" t="s">
        <v>162</v>
      </c>
      <c r="H36" s="337"/>
      <c r="I36" s="365">
        <f>'Power Plant Config'!H17</f>
        <v>0</v>
      </c>
      <c r="J36" s="337"/>
      <c r="K36" s="359" t="s">
        <v>419</v>
      </c>
      <c r="L36" s="338"/>
      <c r="M36" s="387"/>
    </row>
    <row r="37" spans="1:13" ht="12.75" customHeight="1" x14ac:dyDescent="0.2">
      <c r="A37" s="363"/>
      <c r="B37" s="350"/>
      <c r="C37" s="358" t="s">
        <v>358</v>
      </c>
      <c r="D37" s="351"/>
      <c r="E37" s="351"/>
      <c r="F37" s="351"/>
      <c r="G37" s="359" t="s">
        <v>162</v>
      </c>
      <c r="H37" s="337"/>
      <c r="I37" s="401">
        <f>'Power Plant Config'!H20</f>
        <v>0</v>
      </c>
      <c r="J37" s="337"/>
      <c r="K37" s="359" t="s">
        <v>419</v>
      </c>
      <c r="L37" s="338"/>
      <c r="M37" s="387"/>
    </row>
    <row r="38" spans="1:13" ht="12.75" customHeight="1" x14ac:dyDescent="0.2">
      <c r="A38" s="363"/>
      <c r="B38" s="350"/>
      <c r="C38" s="358" t="s">
        <v>360</v>
      </c>
      <c r="D38" s="351"/>
      <c r="E38" s="351"/>
      <c r="F38" s="366"/>
      <c r="G38" s="366"/>
      <c r="H38" s="337"/>
      <c r="I38" s="359" t="str">
        <f>'Power Plant Config'!F29</f>
        <v>Simple Cycle</v>
      </c>
      <c r="J38" s="337"/>
      <c r="K38" s="359" t="s">
        <v>419</v>
      </c>
      <c r="L38" s="338"/>
      <c r="M38" s="387"/>
    </row>
    <row r="39" spans="1:13" ht="12.75" customHeight="1" x14ac:dyDescent="0.2">
      <c r="A39" s="363"/>
      <c r="B39" s="350"/>
      <c r="C39" s="351"/>
      <c r="D39" s="351"/>
      <c r="E39" s="351"/>
      <c r="F39" s="366"/>
      <c r="G39" s="366"/>
      <c r="H39" s="337"/>
      <c r="I39" s="351"/>
      <c r="J39" s="337"/>
      <c r="K39" s="358"/>
      <c r="L39" s="338"/>
      <c r="M39" s="387"/>
    </row>
    <row r="40" spans="1:13" ht="12.75" customHeight="1" x14ac:dyDescent="0.2">
      <c r="A40" s="363"/>
      <c r="B40" s="350"/>
      <c r="C40" s="351" t="s">
        <v>318</v>
      </c>
      <c r="D40" s="351"/>
      <c r="E40" s="351"/>
      <c r="F40" s="366"/>
      <c r="G40" s="366"/>
      <c r="H40" s="337"/>
      <c r="I40" s="473" t="str">
        <f>I35</f>
        <v>Power Source #1</v>
      </c>
      <c r="J40" s="337"/>
      <c r="K40" s="473" t="str">
        <f>K31</f>
        <v>Power Source #2</v>
      </c>
      <c r="L40" s="338"/>
      <c r="M40" s="387"/>
    </row>
    <row r="41" spans="1:13" ht="12.75" customHeight="1" x14ac:dyDescent="0.2">
      <c r="A41" s="363"/>
      <c r="B41" s="350"/>
      <c r="C41" s="358" t="s">
        <v>361</v>
      </c>
      <c r="D41" s="351"/>
      <c r="E41" s="351"/>
      <c r="F41" s="366"/>
      <c r="G41" s="359" t="s">
        <v>162</v>
      </c>
      <c r="H41" s="337"/>
      <c r="I41" s="359" t="s">
        <v>419</v>
      </c>
      <c r="J41" s="337"/>
      <c r="K41" s="401">
        <f>'Scenarios '!I19</f>
        <v>0</v>
      </c>
      <c r="L41" s="338"/>
      <c r="M41" s="387"/>
    </row>
    <row r="42" spans="1:13" ht="12.75" customHeight="1" thickBot="1" x14ac:dyDescent="0.25">
      <c r="A42" s="363"/>
      <c r="B42" s="340"/>
      <c r="C42" s="341"/>
      <c r="D42" s="341"/>
      <c r="E42" s="341"/>
      <c r="F42" s="341"/>
      <c r="G42" s="341"/>
      <c r="H42" s="341"/>
      <c r="I42" s="341"/>
      <c r="J42" s="341"/>
      <c r="K42" s="341"/>
      <c r="L42" s="342"/>
      <c r="M42" s="387"/>
    </row>
    <row r="43" spans="1:13" ht="12.75" customHeight="1" thickTop="1" thickBot="1" x14ac:dyDescent="0.25">
      <c r="A43" s="363"/>
      <c r="B43" s="363"/>
      <c r="C43" s="363"/>
      <c r="D43" s="363"/>
      <c r="E43" s="363"/>
      <c r="F43" s="363"/>
      <c r="G43" s="364"/>
      <c r="H43" s="363"/>
      <c r="I43" s="363"/>
      <c r="J43" s="363"/>
      <c r="K43" s="363"/>
      <c r="L43" s="363"/>
      <c r="M43" s="387"/>
    </row>
    <row r="44" spans="1:13" ht="19.5" customHeight="1" thickTop="1" x14ac:dyDescent="0.35">
      <c r="A44" s="363"/>
      <c r="B44" s="348" t="s">
        <v>421</v>
      </c>
      <c r="C44" s="349"/>
      <c r="D44" s="349"/>
      <c r="E44" s="349"/>
      <c r="F44" s="349"/>
      <c r="G44" s="349"/>
      <c r="H44" s="345"/>
      <c r="I44" s="345"/>
      <c r="J44" s="345"/>
      <c r="K44" s="345"/>
      <c r="L44" s="346"/>
      <c r="M44" s="387"/>
    </row>
    <row r="45" spans="1:13" ht="12.75" customHeight="1" x14ac:dyDescent="0.2">
      <c r="A45" s="363"/>
      <c r="B45" s="336"/>
      <c r="C45" s="337"/>
      <c r="D45" s="337"/>
      <c r="E45" s="337"/>
      <c r="F45" s="337"/>
      <c r="G45" s="337"/>
      <c r="H45" s="337"/>
      <c r="I45" s="337"/>
      <c r="J45" s="337"/>
      <c r="K45" s="337"/>
      <c r="L45" s="338"/>
      <c r="M45" s="387"/>
    </row>
    <row r="46" spans="1:13" ht="12.75" customHeight="1" x14ac:dyDescent="0.2">
      <c r="A46" s="363"/>
      <c r="B46" s="336"/>
      <c r="C46" s="351" t="s">
        <v>367</v>
      </c>
      <c r="D46" s="351"/>
      <c r="E46" s="351"/>
      <c r="F46" s="351"/>
      <c r="G46" s="351" t="s">
        <v>12</v>
      </c>
      <c r="H46" s="351"/>
      <c r="I46" s="473" t="str">
        <f>C28</f>
        <v>Power Source #1</v>
      </c>
      <c r="J46" s="351"/>
      <c r="K46" s="473" t="str">
        <f>C29</f>
        <v>Power Source #2</v>
      </c>
      <c r="L46" s="338"/>
      <c r="M46" s="387"/>
    </row>
    <row r="47" spans="1:13" ht="12.75" customHeight="1" x14ac:dyDescent="0.2">
      <c r="A47" s="363"/>
      <c r="B47" s="336"/>
      <c r="C47" s="358" t="s">
        <v>368</v>
      </c>
      <c r="D47" s="351"/>
      <c r="E47" s="351"/>
      <c r="F47" s="351"/>
      <c r="G47" s="359" t="s">
        <v>237</v>
      </c>
      <c r="H47" s="337"/>
      <c r="I47" s="374">
        <f>ROUND('NG LNG - CAP'!F63,-5)</f>
        <v>0</v>
      </c>
      <c r="J47" s="337"/>
      <c r="K47" s="374">
        <f>ROUND('Grid - CAP '!G54,-5)</f>
        <v>0</v>
      </c>
      <c r="L47" s="338"/>
      <c r="M47" s="387"/>
    </row>
    <row r="48" spans="1:13" ht="12.75" customHeight="1" x14ac:dyDescent="0.2">
      <c r="A48" s="363"/>
      <c r="B48" s="336"/>
      <c r="C48" s="358" t="s">
        <v>372</v>
      </c>
      <c r="D48" s="351"/>
      <c r="E48" s="351"/>
      <c r="F48" s="351"/>
      <c r="G48" s="359" t="s">
        <v>174</v>
      </c>
      <c r="H48" s="337"/>
      <c r="I48" s="374" t="e">
        <f>ROUND(I47/(I37*1000),-2)</f>
        <v>#DIV/0!</v>
      </c>
      <c r="J48" s="337"/>
      <c r="K48" s="374" t="e">
        <f>ROUND(K47/$K$41/1000,-2)</f>
        <v>#DIV/0!</v>
      </c>
      <c r="L48" s="338"/>
      <c r="M48" s="387"/>
    </row>
    <row r="49" spans="1:13" ht="12.75" customHeight="1" x14ac:dyDescent="0.2">
      <c r="A49" s="363"/>
      <c r="B49" s="336"/>
      <c r="C49" s="358" t="s">
        <v>369</v>
      </c>
      <c r="D49" s="351"/>
      <c r="E49" s="351"/>
      <c r="F49" s="351"/>
      <c r="G49" s="359" t="s">
        <v>237</v>
      </c>
      <c r="H49" s="337"/>
      <c r="I49" s="374" t="e">
        <f>ROUND('NG LNG - O&amp;M'!H59,-5)</f>
        <v>#DIV/0!</v>
      </c>
      <c r="J49" s="337"/>
      <c r="K49" s="374">
        <f>ROUND('Grid - O&amp;M'!G45,-2)</f>
        <v>0</v>
      </c>
      <c r="L49" s="338"/>
      <c r="M49" s="387"/>
    </row>
    <row r="50" spans="1:13" ht="12.75" customHeight="1" x14ac:dyDescent="0.2">
      <c r="A50" s="363"/>
      <c r="B50" s="336"/>
      <c r="C50" s="358" t="s">
        <v>373</v>
      </c>
      <c r="D50" s="351"/>
      <c r="E50" s="351"/>
      <c r="F50" s="351"/>
      <c r="G50" s="359" t="s">
        <v>174</v>
      </c>
      <c r="H50" s="337"/>
      <c r="I50" s="374" t="e">
        <f>MROUND(I49/I37/1000,10)</f>
        <v>#DIV/0!</v>
      </c>
      <c r="J50" s="337"/>
      <c r="K50" s="374" t="e">
        <f>ROUND(K49/$K$41/1000,-1)</f>
        <v>#DIV/0!</v>
      </c>
      <c r="L50" s="338"/>
      <c r="M50" s="387"/>
    </row>
    <row r="51" spans="1:13" ht="12.75" customHeight="1" x14ac:dyDescent="0.2">
      <c r="A51" s="363"/>
      <c r="B51" s="336"/>
      <c r="C51" s="358"/>
      <c r="D51" s="351"/>
      <c r="E51" s="351"/>
      <c r="F51" s="351"/>
      <c r="G51" s="474"/>
      <c r="H51" s="337"/>
      <c r="I51" s="474"/>
      <c r="J51" s="337"/>
      <c r="K51" s="474"/>
      <c r="L51" s="338"/>
      <c r="M51" s="387"/>
    </row>
    <row r="52" spans="1:13" ht="12.75" customHeight="1" x14ac:dyDescent="0.2">
      <c r="A52" s="363"/>
      <c r="B52" s="336"/>
      <c r="C52" s="378" t="s">
        <v>374</v>
      </c>
      <c r="D52" s="351"/>
      <c r="E52" s="351"/>
      <c r="F52" s="351"/>
      <c r="G52" s="359" t="s">
        <v>237</v>
      </c>
      <c r="H52" s="337"/>
      <c r="I52" s="374" t="e">
        <f>I47+I49</f>
        <v>#DIV/0!</v>
      </c>
      <c r="J52" s="337"/>
      <c r="K52" s="374">
        <f>ROUND(K47+K49,-4)</f>
        <v>0</v>
      </c>
      <c r="L52" s="338"/>
      <c r="M52" s="387"/>
    </row>
    <row r="53" spans="1:13" ht="12.75" customHeight="1" x14ac:dyDescent="0.2">
      <c r="A53" s="363"/>
      <c r="B53" s="336"/>
      <c r="C53" s="378" t="s">
        <v>375</v>
      </c>
      <c r="D53" s="351"/>
      <c r="E53" s="351"/>
      <c r="F53" s="351"/>
      <c r="G53" s="359" t="s">
        <v>174</v>
      </c>
      <c r="H53" s="337"/>
      <c r="I53" s="374" t="e">
        <f>ROUND(I52/I37/1000,-2)</f>
        <v>#DIV/0!</v>
      </c>
      <c r="J53" s="337"/>
      <c r="K53" s="374" t="e">
        <f>ROUND(K52/$K$41/1000,-1)</f>
        <v>#DIV/0!</v>
      </c>
      <c r="L53" s="338"/>
      <c r="M53" s="387"/>
    </row>
    <row r="54" spans="1:13" ht="12.75" customHeight="1" x14ac:dyDescent="0.2">
      <c r="A54" s="363"/>
      <c r="B54" s="336"/>
      <c r="C54" s="351"/>
      <c r="D54" s="351"/>
      <c r="E54" s="351"/>
      <c r="F54" s="351"/>
      <c r="G54" s="366"/>
      <c r="H54" s="337"/>
      <c r="I54" s="358"/>
      <c r="J54" s="337"/>
      <c r="K54" s="358"/>
      <c r="L54" s="338"/>
      <c r="M54" s="387"/>
    </row>
    <row r="55" spans="1:13" ht="12.75" customHeight="1" x14ac:dyDescent="0.2">
      <c r="A55" s="363"/>
      <c r="B55" s="336"/>
      <c r="C55" s="351" t="s">
        <v>355</v>
      </c>
      <c r="D55" s="351"/>
      <c r="E55" s="351"/>
      <c r="F55" s="351"/>
      <c r="G55" s="351" t="s">
        <v>12</v>
      </c>
      <c r="H55" s="351"/>
      <c r="I55" s="351" t="str">
        <f>I46</f>
        <v>Power Source #1</v>
      </c>
      <c r="J55" s="337"/>
      <c r="K55" s="351" t="str">
        <f>K46</f>
        <v>Power Source #2</v>
      </c>
      <c r="L55" s="338"/>
      <c r="M55" s="387"/>
    </row>
    <row r="56" spans="1:13" ht="12.75" customHeight="1" x14ac:dyDescent="0.2">
      <c r="A56" s="363"/>
      <c r="B56" s="336"/>
      <c r="C56" s="358" t="s">
        <v>356</v>
      </c>
      <c r="D56" s="351"/>
      <c r="E56" s="351"/>
      <c r="F56" s="351"/>
      <c r="G56" s="359" t="s">
        <v>237</v>
      </c>
      <c r="H56" s="337"/>
      <c r="I56" s="436" t="e">
        <f>ROUND('OPT 1 LCC Capital '!F9*1000,-5)</f>
        <v>#VALUE!</v>
      </c>
      <c r="J56" s="435"/>
      <c r="K56" s="436" t="e">
        <f>ROUND('OPT 3 LCC Capital'!F9*1000,-2)</f>
        <v>#VALUE!</v>
      </c>
      <c r="L56" s="338"/>
      <c r="M56" s="387"/>
    </row>
    <row r="57" spans="1:13" ht="12.75" customHeight="1" x14ac:dyDescent="0.2">
      <c r="A57" s="363"/>
      <c r="B57" s="336"/>
      <c r="C57" s="358" t="s">
        <v>370</v>
      </c>
      <c r="D57" s="351"/>
      <c r="E57" s="351"/>
      <c r="F57" s="351"/>
      <c r="G57" s="359" t="s">
        <v>174</v>
      </c>
      <c r="H57" s="337"/>
      <c r="I57" s="436" t="e">
        <f>ROUND(I56/I37/1000,-1)</f>
        <v>#VALUE!</v>
      </c>
      <c r="J57" s="435"/>
      <c r="K57" s="436" t="e">
        <f>ROUND(K56/$K$41/1000,1)</f>
        <v>#VALUE!</v>
      </c>
      <c r="L57" s="338"/>
      <c r="M57" s="387"/>
    </row>
    <row r="58" spans="1:13" ht="12.75" customHeight="1" x14ac:dyDescent="0.2">
      <c r="A58" s="363"/>
      <c r="B58" s="336"/>
      <c r="C58" s="358" t="s">
        <v>357</v>
      </c>
      <c r="D58" s="351"/>
      <c r="E58" s="351"/>
      <c r="F58" s="337"/>
      <c r="G58" s="359" t="s">
        <v>237</v>
      </c>
      <c r="H58" s="337"/>
      <c r="I58" s="436" t="e">
        <f>ROUND('OPT 1 LCC O&amp;M'!F9,-5)</f>
        <v>#N/A</v>
      </c>
      <c r="J58" s="435"/>
      <c r="K58" s="436" t="e">
        <f>ROUND('OPT 3 LCC O&amp;M'!F9,-4)</f>
        <v>#N/A</v>
      </c>
      <c r="L58" s="338"/>
      <c r="M58" s="387"/>
    </row>
    <row r="59" spans="1:13" ht="12.75" customHeight="1" x14ac:dyDescent="0.2">
      <c r="A59" s="363"/>
      <c r="B59" s="336"/>
      <c r="C59" s="358" t="s">
        <v>371</v>
      </c>
      <c r="D59" s="351"/>
      <c r="E59" s="351"/>
      <c r="F59" s="337"/>
      <c r="G59" s="359" t="s">
        <v>174</v>
      </c>
      <c r="H59" s="337"/>
      <c r="I59" s="436" t="e">
        <f>ROUND(I58/I37/1000,-1)</f>
        <v>#N/A</v>
      </c>
      <c r="J59" s="435"/>
      <c r="K59" s="436" t="e">
        <f>ROUND(K58/$K$41/1000,-2)</f>
        <v>#N/A</v>
      </c>
      <c r="L59" s="338"/>
      <c r="M59" s="387"/>
    </row>
    <row r="60" spans="1:13" ht="12.75" customHeight="1" x14ac:dyDescent="0.2">
      <c r="A60" s="363"/>
      <c r="B60" s="336"/>
      <c r="C60" s="358"/>
      <c r="D60" s="351"/>
      <c r="E60" s="351"/>
      <c r="F60" s="337"/>
      <c r="G60" s="474"/>
      <c r="H60" s="337"/>
      <c r="I60" s="475"/>
      <c r="J60" s="435"/>
      <c r="K60" s="475"/>
      <c r="L60" s="338"/>
      <c r="M60" s="387"/>
    </row>
    <row r="61" spans="1:13" ht="12.75" customHeight="1" x14ac:dyDescent="0.2">
      <c r="A61" s="363"/>
      <c r="B61" s="336"/>
      <c r="C61" s="378" t="s">
        <v>376</v>
      </c>
      <c r="D61" s="351"/>
      <c r="E61" s="351"/>
      <c r="F61" s="337"/>
      <c r="G61" s="359" t="s">
        <v>237</v>
      </c>
      <c r="H61" s="337"/>
      <c r="I61" s="436" t="e">
        <f>I56+I58</f>
        <v>#VALUE!</v>
      </c>
      <c r="J61" s="435"/>
      <c r="K61" s="436" t="e">
        <f>ROUND(K56+K58,-5)</f>
        <v>#VALUE!</v>
      </c>
      <c r="L61" s="338"/>
      <c r="M61" s="387"/>
    </row>
    <row r="62" spans="1:13" ht="12.75" customHeight="1" x14ac:dyDescent="0.2">
      <c r="A62" s="363"/>
      <c r="B62" s="336"/>
      <c r="C62" s="378" t="s">
        <v>377</v>
      </c>
      <c r="D62" s="351"/>
      <c r="E62" s="351"/>
      <c r="F62" s="351"/>
      <c r="G62" s="359" t="s">
        <v>174</v>
      </c>
      <c r="H62" s="337"/>
      <c r="I62" s="436" t="e">
        <f>ROUND(I61/(I37*1000),-1)</f>
        <v>#VALUE!</v>
      </c>
      <c r="J62" s="435"/>
      <c r="K62" s="436" t="e">
        <f>ROUND(K61/(K41*1000),-2)</f>
        <v>#VALUE!</v>
      </c>
      <c r="L62" s="338"/>
      <c r="M62" s="387"/>
    </row>
    <row r="63" spans="1:13" ht="12.75" customHeight="1" thickBot="1" x14ac:dyDescent="0.25">
      <c r="A63" s="387"/>
      <c r="B63" s="340"/>
      <c r="C63" s="341"/>
      <c r="D63" s="341"/>
      <c r="E63" s="341"/>
      <c r="F63" s="341"/>
      <c r="G63" s="341"/>
      <c r="H63" s="341"/>
      <c r="I63" s="341"/>
      <c r="J63" s="341"/>
      <c r="K63" s="341"/>
      <c r="L63" s="342"/>
      <c r="M63" s="387"/>
    </row>
    <row r="64" spans="1:13" ht="12.75" customHeight="1" thickTop="1" thickBot="1" x14ac:dyDescent="0.25">
      <c r="A64" s="387"/>
      <c r="B64" s="363"/>
      <c r="C64" s="363"/>
      <c r="D64" s="363"/>
      <c r="E64" s="363"/>
      <c r="F64" s="363"/>
      <c r="G64" s="364"/>
      <c r="H64" s="363"/>
      <c r="I64" s="363"/>
      <c r="J64" s="363"/>
      <c r="K64" s="363"/>
      <c r="L64" s="387"/>
      <c r="M64" s="387"/>
    </row>
    <row r="65" spans="1:13" ht="19.5" customHeight="1" thickTop="1" x14ac:dyDescent="0.35">
      <c r="A65" s="387"/>
      <c r="B65" s="348" t="s">
        <v>422</v>
      </c>
      <c r="C65" s="349"/>
      <c r="D65" s="349"/>
      <c r="E65" s="349"/>
      <c r="F65" s="349"/>
      <c r="G65" s="349"/>
      <c r="H65" s="345"/>
      <c r="I65" s="345"/>
      <c r="J65" s="345"/>
      <c r="K65" s="345"/>
      <c r="L65" s="346"/>
      <c r="M65" s="387"/>
    </row>
    <row r="66" spans="1:13" ht="12.75" customHeight="1" x14ac:dyDescent="0.2">
      <c r="A66" s="387"/>
      <c r="B66" s="336"/>
      <c r="C66" s="337"/>
      <c r="D66" s="337"/>
      <c r="E66" s="337"/>
      <c r="F66" s="337"/>
      <c r="G66" s="337"/>
      <c r="H66" s="337"/>
      <c r="I66" s="337"/>
      <c r="J66" s="337"/>
      <c r="K66" s="337"/>
      <c r="L66" s="338"/>
      <c r="M66" s="387"/>
    </row>
    <row r="67" spans="1:13" ht="12.75" customHeight="1" x14ac:dyDescent="0.2">
      <c r="A67" s="387"/>
      <c r="B67" s="350"/>
      <c r="C67" s="351"/>
      <c r="D67" s="351"/>
      <c r="E67" s="351"/>
      <c r="F67" s="351"/>
      <c r="G67" s="351" t="s">
        <v>12</v>
      </c>
      <c r="H67" s="351"/>
      <c r="I67" s="473" t="str">
        <f>C28</f>
        <v>Power Source #1</v>
      </c>
      <c r="J67" s="351"/>
      <c r="K67" s="473" t="str">
        <f>C29</f>
        <v>Power Source #2</v>
      </c>
      <c r="L67" s="338"/>
      <c r="M67" s="387"/>
    </row>
    <row r="68" spans="1:13" ht="12.75" customHeight="1" x14ac:dyDescent="0.2">
      <c r="A68" s="387"/>
      <c r="B68" s="350"/>
      <c r="C68" s="351" t="s">
        <v>239</v>
      </c>
      <c r="D68" s="351"/>
      <c r="E68" s="351"/>
      <c r="F68" s="351"/>
      <c r="G68" s="359" t="s">
        <v>237</v>
      </c>
      <c r="H68" s="337"/>
      <c r="I68" s="437" t="e">
        <f>ROUND((I61*100/('NG LNG - O&amp;M'!H22*365))*'LCC Assumption - Hidden'!E38,2)</f>
        <v>#VALUE!</v>
      </c>
      <c r="J68" s="337"/>
      <c r="K68" s="437" t="e">
        <f>ROUND((K61*100/('Grid - O&amp;M'!G19*365)*'LCC Assumption - Hidden'!E38),2)</f>
        <v>#VALUE!</v>
      </c>
      <c r="L68" s="338"/>
      <c r="M68" s="387"/>
    </row>
    <row r="69" spans="1:13" ht="12.75" customHeight="1" thickBot="1" x14ac:dyDescent="0.25">
      <c r="A69" s="387"/>
      <c r="B69" s="340"/>
      <c r="C69" s="341"/>
      <c r="D69" s="341"/>
      <c r="E69" s="341"/>
      <c r="F69" s="341"/>
      <c r="G69" s="341"/>
      <c r="H69" s="341"/>
      <c r="I69" s="341"/>
      <c r="J69" s="341"/>
      <c r="K69" s="341"/>
      <c r="L69" s="342"/>
      <c r="M69" s="387"/>
    </row>
    <row r="70" spans="1:13" ht="12.75" customHeight="1" thickTop="1" thickBot="1" x14ac:dyDescent="0.25">
      <c r="A70" s="387"/>
      <c r="B70" s="387"/>
      <c r="C70" s="387"/>
      <c r="D70" s="387"/>
      <c r="E70" s="387"/>
      <c r="F70" s="387"/>
      <c r="G70" s="387"/>
      <c r="H70" s="387"/>
      <c r="I70" s="387"/>
      <c r="J70" s="387"/>
      <c r="K70" s="387"/>
      <c r="L70" s="387"/>
      <c r="M70" s="387"/>
    </row>
    <row r="71" spans="1:13" ht="19.5" customHeight="1" thickTop="1" x14ac:dyDescent="0.35">
      <c r="A71" s="387"/>
      <c r="B71" s="348" t="s">
        <v>423</v>
      </c>
      <c r="C71" s="349"/>
      <c r="D71" s="349"/>
      <c r="E71" s="349"/>
      <c r="F71" s="349"/>
      <c r="G71" s="349"/>
      <c r="H71" s="345"/>
      <c r="I71" s="345"/>
      <c r="J71" s="345"/>
      <c r="K71" s="345"/>
      <c r="L71" s="346"/>
      <c r="M71" s="387"/>
    </row>
    <row r="72" spans="1:13" ht="12.75" customHeight="1" x14ac:dyDescent="0.2">
      <c r="A72" s="387"/>
      <c r="B72" s="336"/>
      <c r="C72" s="337"/>
      <c r="D72" s="337"/>
      <c r="E72" s="337"/>
      <c r="F72" s="337"/>
      <c r="G72" s="337"/>
      <c r="H72" s="337"/>
      <c r="I72" s="337"/>
      <c r="J72" s="337"/>
      <c r="K72" s="337"/>
      <c r="L72" s="338"/>
      <c r="M72" s="387"/>
    </row>
    <row r="73" spans="1:13" ht="12.75" customHeight="1" x14ac:dyDescent="0.2">
      <c r="A73" s="387"/>
      <c r="B73" s="350"/>
      <c r="C73" s="351"/>
      <c r="D73" s="351"/>
      <c r="E73" s="351"/>
      <c r="F73" s="351"/>
      <c r="G73" s="351" t="s">
        <v>12</v>
      </c>
      <c r="H73" s="351"/>
      <c r="I73" s="473" t="str">
        <f>C28</f>
        <v>Power Source #1</v>
      </c>
      <c r="J73" s="351"/>
      <c r="K73" s="473" t="str">
        <f>C29</f>
        <v>Power Source #2</v>
      </c>
      <c r="L73" s="338"/>
      <c r="M73" s="387"/>
    </row>
    <row r="74" spans="1:13" ht="12.75" customHeight="1" x14ac:dyDescent="0.2">
      <c r="A74" s="387"/>
      <c r="B74" s="350"/>
      <c r="C74" s="351" t="s">
        <v>242</v>
      </c>
      <c r="D74" s="351"/>
      <c r="E74" s="351"/>
      <c r="F74" s="351"/>
      <c r="G74" s="434" t="s">
        <v>241</v>
      </c>
      <c r="H74" s="337"/>
      <c r="I74" s="436" t="e">
        <f>ROUND('NG LNG- GHG'!H22,-1)</f>
        <v>#DIV/0!</v>
      </c>
      <c r="J74" s="435"/>
      <c r="K74" s="436">
        <f>ROUND('Grid - GHG'!H22,-2)</f>
        <v>0</v>
      </c>
      <c r="L74" s="338"/>
      <c r="M74" s="387"/>
    </row>
    <row r="75" spans="1:13" ht="12.75" customHeight="1" x14ac:dyDescent="0.2">
      <c r="A75" s="387"/>
      <c r="B75" s="350"/>
      <c r="C75" s="351" t="s">
        <v>243</v>
      </c>
      <c r="D75" s="351"/>
      <c r="E75" s="351"/>
      <c r="F75" s="351"/>
      <c r="G75" s="434" t="s">
        <v>241</v>
      </c>
      <c r="H75" s="337"/>
      <c r="I75" s="436" t="e">
        <f>ROUND('NG LNG- GHG'!H22*'LCC Assumption - Hidden'!E7,-2)</f>
        <v>#DIV/0!</v>
      </c>
      <c r="J75" s="435"/>
      <c r="K75" s="436">
        <f>ROUND('Grid - GHG'!H22*'LCC Assumption - Hidden'!E7,-2)</f>
        <v>0</v>
      </c>
      <c r="L75" s="338"/>
      <c r="M75" s="387"/>
    </row>
    <row r="76" spans="1:13" ht="12.75" customHeight="1" thickBot="1" x14ac:dyDescent="0.25">
      <c r="A76" s="387"/>
      <c r="B76" s="340"/>
      <c r="C76" s="341"/>
      <c r="D76" s="341"/>
      <c r="E76" s="341"/>
      <c r="F76" s="341"/>
      <c r="G76" s="341"/>
      <c r="H76" s="341"/>
      <c r="I76" s="341"/>
      <c r="J76" s="341"/>
      <c r="K76" s="341"/>
      <c r="L76" s="342"/>
      <c r="M76" s="387"/>
    </row>
    <row r="77" spans="1:13" ht="12.75" customHeight="1" thickTop="1" x14ac:dyDescent="0.2">
      <c r="A77" s="387"/>
      <c r="B77" s="387"/>
      <c r="C77" s="387"/>
      <c r="D77" s="387"/>
      <c r="E77" s="387"/>
      <c r="F77" s="387"/>
      <c r="G77" s="387"/>
      <c r="H77" s="387"/>
      <c r="I77" s="387"/>
      <c r="J77" s="387"/>
      <c r="K77" s="387"/>
      <c r="L77" s="387"/>
      <c r="M77" s="387"/>
    </row>
  </sheetData>
  <sheetProtection algorithmName="SHA-512" hashValue="9SOmMntxS4PKBDXWnnApnq1by+FOdXjHyMPGn0krBjj/jSKc6RihorvELgqy8oXiGi5p3fIwpyAcPbnCWiazlA==" saltValue="CXx5eFKtYQDMfJOlG8SGXg==" spinCount="100000" sheet="1" objects="1" scenarios="1"/>
  <mergeCells count="11">
    <mergeCell ref="F13:K13"/>
    <mergeCell ref="F4:K4"/>
    <mergeCell ref="F5:K5"/>
    <mergeCell ref="F6:K6"/>
    <mergeCell ref="F7:K7"/>
    <mergeCell ref="F12:K12"/>
    <mergeCell ref="F14:K14"/>
    <mergeCell ref="F15:K15"/>
    <mergeCell ref="F16:K16"/>
    <mergeCell ref="C28:D28"/>
    <mergeCell ref="C29:D29"/>
  </mergeCells>
  <dataValidations disablePrompts="1" count="2">
    <dataValidation allowBlank="1" showInputMessage="1" showErrorMessage="1" prompt="I don t like this" sqref="I68"/>
    <dataValidation allowBlank="1" showInputMessage="1" showErrorMessage="1" prompt="It means unit cost of energy over life time" sqref="C68"/>
  </dataValidations>
  <pageMargins left="0.7" right="0.7" top="0.75" bottom="0.75" header="0.3" footer="0.3"/>
  <pageSetup scale="6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Hybrid_Output">
    <tabColor theme="0" tint="-0.34998626667073579"/>
    <pageSetUpPr fitToPage="1"/>
  </sheetPr>
  <dimension ref="A1:O79"/>
  <sheetViews>
    <sheetView showGridLines="0" topLeftCell="A52" zoomScaleNormal="100" workbookViewId="0">
      <selection activeCell="O16" sqref="O16"/>
    </sheetView>
  </sheetViews>
  <sheetFormatPr defaultRowHeight="12.75" x14ac:dyDescent="0.2"/>
  <cols>
    <col min="1" max="1" width="4" customWidth="1"/>
    <col min="2" max="2" width="3.42578125" customWidth="1"/>
    <col min="3" max="3" width="11.140625" customWidth="1"/>
    <col min="4" max="4" width="6.85546875" customWidth="1"/>
    <col min="5" max="5" width="8.85546875" customWidth="1"/>
    <col min="6" max="6" width="22.140625" customWidth="1"/>
    <col min="7" max="7" width="12" customWidth="1"/>
    <col min="8" max="8" width="5.28515625" customWidth="1"/>
    <col min="9" max="9" width="17.5703125" customWidth="1"/>
    <col min="10" max="10" width="5.7109375" customWidth="1"/>
    <col min="11" max="11" width="17.42578125" customWidth="1"/>
    <col min="12" max="12" width="4.140625" customWidth="1"/>
  </cols>
  <sheetData>
    <row r="1" spans="1:15" ht="13.5" thickBot="1" x14ac:dyDescent="0.25">
      <c r="A1" s="363"/>
      <c r="B1" s="363"/>
      <c r="C1" s="363"/>
      <c r="D1" s="363"/>
      <c r="E1" s="363"/>
      <c r="F1" s="363"/>
      <c r="G1" s="364"/>
      <c r="H1" s="363"/>
      <c r="I1" s="363"/>
      <c r="J1" s="363"/>
      <c r="K1" s="363"/>
      <c r="L1" s="363"/>
      <c r="M1" s="387"/>
    </row>
    <row r="2" spans="1:15" ht="19.5" customHeight="1" thickTop="1" x14ac:dyDescent="0.35">
      <c r="A2" s="387"/>
      <c r="B2" s="348" t="s">
        <v>409</v>
      </c>
      <c r="C2" s="349"/>
      <c r="D2" s="349"/>
      <c r="E2" s="349"/>
      <c r="F2" s="349"/>
      <c r="G2" s="345"/>
      <c r="H2" s="345"/>
      <c r="I2" s="345"/>
      <c r="J2" s="345"/>
      <c r="K2" s="345"/>
      <c r="L2" s="346"/>
      <c r="M2" s="387"/>
    </row>
    <row r="3" spans="1:15" ht="12.75" customHeight="1" x14ac:dyDescent="0.2">
      <c r="A3" s="387"/>
      <c r="B3" s="336"/>
      <c r="C3" s="337"/>
      <c r="D3" s="337"/>
      <c r="E3" s="337"/>
      <c r="F3" s="337"/>
      <c r="G3" s="337"/>
      <c r="H3" s="337"/>
      <c r="I3" s="337"/>
      <c r="J3" s="337"/>
      <c r="K3" s="337"/>
      <c r="L3" s="338"/>
      <c r="M3" s="387"/>
    </row>
    <row r="4" spans="1:15" ht="12.75" customHeight="1" x14ac:dyDescent="0.2">
      <c r="A4" s="387"/>
      <c r="B4" s="350"/>
      <c r="C4" s="351" t="s">
        <v>184</v>
      </c>
      <c r="D4" s="351"/>
      <c r="E4" s="351"/>
      <c r="F4" s="509">
        <f>'Desalination Info'!E4</f>
        <v>0</v>
      </c>
      <c r="G4" s="510"/>
      <c r="H4" s="510"/>
      <c r="I4" s="510"/>
      <c r="J4" s="510"/>
      <c r="K4" s="511"/>
      <c r="L4" s="338"/>
      <c r="M4" s="387"/>
    </row>
    <row r="5" spans="1:15" ht="12.75" customHeight="1" x14ac:dyDescent="0.2">
      <c r="A5" s="387"/>
      <c r="B5" s="350"/>
      <c r="C5" s="351" t="s">
        <v>185</v>
      </c>
      <c r="D5" s="351"/>
      <c r="E5" s="351"/>
      <c r="F5" s="509">
        <f>'Desalination Info'!E5</f>
        <v>0</v>
      </c>
      <c r="G5" s="510"/>
      <c r="H5" s="510"/>
      <c r="I5" s="510"/>
      <c r="J5" s="510"/>
      <c r="K5" s="511"/>
      <c r="L5" s="338"/>
      <c r="M5" s="387"/>
    </row>
    <row r="6" spans="1:15" ht="12.75" customHeight="1" x14ac:dyDescent="0.2">
      <c r="A6" s="387"/>
      <c r="B6" s="350"/>
      <c r="C6" s="351" t="s">
        <v>186</v>
      </c>
      <c r="D6" s="351"/>
      <c r="E6" s="351"/>
      <c r="F6" s="509">
        <f>'Desalination Info'!E6</f>
        <v>0</v>
      </c>
      <c r="G6" s="510"/>
      <c r="H6" s="510"/>
      <c r="I6" s="510"/>
      <c r="J6" s="510"/>
      <c r="K6" s="511"/>
      <c r="L6" s="338"/>
      <c r="M6" s="387"/>
      <c r="O6" s="322"/>
    </row>
    <row r="7" spans="1:15" ht="12.75" customHeight="1" x14ac:dyDescent="0.2">
      <c r="A7" s="387"/>
      <c r="B7" s="350"/>
      <c r="C7" s="351" t="s">
        <v>187</v>
      </c>
      <c r="D7" s="351"/>
      <c r="E7" s="351"/>
      <c r="F7" s="509">
        <f>'Desalination Info'!E7</f>
        <v>0</v>
      </c>
      <c r="G7" s="510"/>
      <c r="H7" s="510"/>
      <c r="I7" s="510"/>
      <c r="J7" s="510"/>
      <c r="K7" s="511"/>
      <c r="L7" s="338"/>
      <c r="M7" s="387"/>
      <c r="O7" s="322"/>
    </row>
    <row r="8" spans="1:15" ht="12.75" customHeight="1" thickBot="1" x14ac:dyDescent="0.25">
      <c r="A8" s="387"/>
      <c r="B8" s="340"/>
      <c r="C8" s="341"/>
      <c r="D8" s="341"/>
      <c r="E8" s="341"/>
      <c r="F8" s="341"/>
      <c r="G8" s="341"/>
      <c r="H8" s="341"/>
      <c r="I8" s="341"/>
      <c r="J8" s="341"/>
      <c r="K8" s="341"/>
      <c r="L8" s="342"/>
      <c r="M8" s="387"/>
    </row>
    <row r="9" spans="1:15" ht="12.75" customHeight="1" thickTop="1" thickBot="1" x14ac:dyDescent="0.25">
      <c r="A9" s="387"/>
      <c r="B9" s="387"/>
      <c r="C9" s="387"/>
      <c r="D9" s="387"/>
      <c r="E9" s="387"/>
      <c r="F9" s="387"/>
      <c r="G9" s="387"/>
      <c r="H9" s="387"/>
      <c r="I9" s="387"/>
      <c r="J9" s="387"/>
      <c r="K9" s="387"/>
      <c r="L9" s="387"/>
      <c r="M9" s="387"/>
    </row>
    <row r="10" spans="1:15" ht="19.5" customHeight="1" thickTop="1" x14ac:dyDescent="0.35">
      <c r="A10" s="387"/>
      <c r="B10" s="348" t="s">
        <v>411</v>
      </c>
      <c r="C10" s="349"/>
      <c r="D10" s="349"/>
      <c r="E10" s="349"/>
      <c r="F10" s="349"/>
      <c r="G10" s="345"/>
      <c r="H10" s="345"/>
      <c r="I10" s="345"/>
      <c r="J10" s="345"/>
      <c r="K10" s="345"/>
      <c r="L10" s="346"/>
      <c r="M10" s="387"/>
    </row>
    <row r="11" spans="1:15" ht="12.75" customHeight="1" x14ac:dyDescent="0.2">
      <c r="A11" s="387"/>
      <c r="B11" s="336"/>
      <c r="C11" s="337"/>
      <c r="D11" s="337"/>
      <c r="E11" s="337"/>
      <c r="F11" s="337"/>
      <c r="G11" s="337"/>
      <c r="H11" s="337"/>
      <c r="I11" s="337"/>
      <c r="J11" s="337"/>
      <c r="K11" s="337"/>
      <c r="L11" s="338"/>
      <c r="M11" s="387"/>
    </row>
    <row r="12" spans="1:15" ht="12.75" customHeight="1" x14ac:dyDescent="0.2">
      <c r="A12" s="387"/>
      <c r="B12" s="350"/>
      <c r="C12" s="351" t="s">
        <v>189</v>
      </c>
      <c r="D12" s="351"/>
      <c r="E12" s="351"/>
      <c r="F12" s="509">
        <f>'Desalination Info'!E12</f>
        <v>0</v>
      </c>
      <c r="G12" s="510"/>
      <c r="H12" s="510"/>
      <c r="I12" s="510"/>
      <c r="J12" s="510"/>
      <c r="K12" s="511"/>
      <c r="L12" s="338"/>
      <c r="M12" s="387"/>
    </row>
    <row r="13" spans="1:15" ht="12.75" customHeight="1" x14ac:dyDescent="0.2">
      <c r="A13" s="387"/>
      <c r="B13" s="350"/>
      <c r="C13" s="351" t="s">
        <v>190</v>
      </c>
      <c r="D13" s="351"/>
      <c r="E13" s="351"/>
      <c r="F13" s="509">
        <f>'Desalination Info'!E13</f>
        <v>0</v>
      </c>
      <c r="G13" s="510"/>
      <c r="H13" s="510"/>
      <c r="I13" s="510"/>
      <c r="J13" s="510"/>
      <c r="K13" s="511"/>
      <c r="L13" s="338"/>
      <c r="M13" s="387"/>
    </row>
    <row r="14" spans="1:15" ht="12.75" customHeight="1" x14ac:dyDescent="0.2">
      <c r="A14" s="387"/>
      <c r="B14" s="350"/>
      <c r="C14" s="351" t="s">
        <v>275</v>
      </c>
      <c r="D14" s="351"/>
      <c r="E14" s="351"/>
      <c r="F14" s="509">
        <f>'Desalination Info'!E14</f>
        <v>0</v>
      </c>
      <c r="G14" s="510"/>
      <c r="H14" s="510"/>
      <c r="I14" s="510"/>
      <c r="J14" s="510"/>
      <c r="K14" s="511"/>
      <c r="L14" s="338"/>
      <c r="M14" s="387"/>
    </row>
    <row r="15" spans="1:15" ht="12.75" customHeight="1" x14ac:dyDescent="0.2">
      <c r="A15" s="387"/>
      <c r="B15" s="350"/>
      <c r="C15" s="351" t="s">
        <v>398</v>
      </c>
      <c r="D15" s="351"/>
      <c r="E15" s="351"/>
      <c r="F15" s="509" t="str">
        <f>'Desalination Info'!E15</f>
        <v>Select-</v>
      </c>
      <c r="G15" s="510"/>
      <c r="H15" s="510"/>
      <c r="I15" s="510"/>
      <c r="J15" s="510"/>
      <c r="K15" s="511"/>
      <c r="L15" s="338"/>
      <c r="M15" s="387"/>
    </row>
    <row r="16" spans="1:15" ht="12.75" customHeight="1" x14ac:dyDescent="0.2">
      <c r="A16" s="387"/>
      <c r="B16" s="350"/>
      <c r="C16" s="351" t="s">
        <v>399</v>
      </c>
      <c r="D16" s="351"/>
      <c r="E16" s="351"/>
      <c r="F16" s="509">
        <f>'Desalination Info'!E16</f>
        <v>0</v>
      </c>
      <c r="G16" s="510"/>
      <c r="H16" s="510"/>
      <c r="I16" s="510"/>
      <c r="J16" s="510"/>
      <c r="K16" s="511"/>
      <c r="L16" s="338"/>
      <c r="M16" s="387"/>
    </row>
    <row r="17" spans="1:13" ht="12.75" customHeight="1" x14ac:dyDescent="0.2">
      <c r="A17" s="387"/>
      <c r="B17" s="350"/>
      <c r="C17" s="351"/>
      <c r="D17" s="351"/>
      <c r="E17" s="351"/>
      <c r="F17" s="351"/>
      <c r="G17" s="337"/>
      <c r="H17" s="337"/>
      <c r="I17" s="337"/>
      <c r="J17" s="337"/>
      <c r="K17" s="337"/>
      <c r="L17" s="338"/>
      <c r="M17" s="387"/>
    </row>
    <row r="18" spans="1:13" ht="12.75" customHeight="1" x14ac:dyDescent="0.2">
      <c r="A18" s="387"/>
      <c r="B18" s="350"/>
      <c r="C18" s="351"/>
      <c r="D18" s="351"/>
      <c r="E18" s="351"/>
      <c r="F18" s="351"/>
      <c r="G18" s="351" t="s">
        <v>12</v>
      </c>
      <c r="H18" s="351"/>
      <c r="I18" s="351" t="s">
        <v>11</v>
      </c>
      <c r="J18" s="337"/>
      <c r="K18" s="337"/>
      <c r="L18" s="338"/>
      <c r="M18" s="387"/>
    </row>
    <row r="19" spans="1:13" ht="12.75" customHeight="1" x14ac:dyDescent="0.2">
      <c r="A19" s="387"/>
      <c r="B19" s="350"/>
      <c r="C19" s="351" t="s">
        <v>201</v>
      </c>
      <c r="D19" s="351"/>
      <c r="E19" s="351"/>
      <c r="F19" s="351"/>
      <c r="G19" s="359" t="s">
        <v>153</v>
      </c>
      <c r="H19" s="337"/>
      <c r="I19" s="365">
        <f>'Desalination Info'!G21</f>
        <v>0</v>
      </c>
      <c r="J19" s="337"/>
      <c r="K19" s="337"/>
      <c r="L19" s="338"/>
      <c r="M19" s="387"/>
    </row>
    <row r="20" spans="1:13" ht="12.75" customHeight="1" x14ac:dyDescent="0.2">
      <c r="A20" s="387"/>
      <c r="B20" s="350"/>
      <c r="C20" s="351" t="s">
        <v>227</v>
      </c>
      <c r="D20" s="351"/>
      <c r="E20" s="351"/>
      <c r="F20" s="351"/>
      <c r="G20" s="359" t="s">
        <v>153</v>
      </c>
      <c r="H20" s="337"/>
      <c r="I20" s="365">
        <f>'Desalination Info'!G22</f>
        <v>0</v>
      </c>
      <c r="J20" s="337"/>
      <c r="K20" s="337"/>
      <c r="L20" s="338"/>
      <c r="M20" s="387"/>
    </row>
    <row r="21" spans="1:13" ht="12.75" customHeight="1" x14ac:dyDescent="0.2">
      <c r="A21" s="387"/>
      <c r="B21" s="350"/>
      <c r="C21" s="351"/>
      <c r="D21" s="351"/>
      <c r="E21" s="351"/>
      <c r="F21" s="351"/>
      <c r="G21" s="366"/>
      <c r="H21" s="337"/>
      <c r="I21" s="358"/>
      <c r="J21" s="337"/>
      <c r="K21" s="337"/>
      <c r="L21" s="338"/>
      <c r="M21" s="387"/>
    </row>
    <row r="22" spans="1:13" ht="12.75" customHeight="1" x14ac:dyDescent="0.2">
      <c r="A22" s="387"/>
      <c r="B22" s="350"/>
      <c r="C22" s="351" t="s">
        <v>467</v>
      </c>
      <c r="D22" s="351"/>
      <c r="E22" s="351"/>
      <c r="F22" s="351"/>
      <c r="G22" s="359" t="str">
        <f>'Desalination Info'!E25</f>
        <v>°F</v>
      </c>
      <c r="H22" s="337"/>
      <c r="I22" s="359">
        <f>'Desalination Info'!G25</f>
        <v>0</v>
      </c>
      <c r="J22" s="337"/>
      <c r="K22" s="337"/>
      <c r="L22" s="338"/>
      <c r="M22" s="387"/>
    </row>
    <row r="23" spans="1:13" ht="12.75" customHeight="1" x14ac:dyDescent="0.2">
      <c r="A23" s="387"/>
      <c r="B23" s="350"/>
      <c r="C23" s="351" t="s">
        <v>468</v>
      </c>
      <c r="D23" s="351"/>
      <c r="E23" s="351"/>
      <c r="F23" s="351"/>
      <c r="G23" s="359" t="str">
        <f>'Desalination Info'!E26</f>
        <v>mg/L</v>
      </c>
      <c r="H23" s="337"/>
      <c r="I23" s="359">
        <f>'Desalination Info'!G26</f>
        <v>0</v>
      </c>
      <c r="J23" s="337"/>
      <c r="K23" s="337"/>
      <c r="L23" s="338"/>
      <c r="M23" s="387"/>
    </row>
    <row r="24" spans="1:13" ht="12.75" customHeight="1" x14ac:dyDescent="0.2">
      <c r="A24" s="387"/>
      <c r="B24" s="350"/>
      <c r="C24" s="351"/>
      <c r="D24" s="351"/>
      <c r="E24" s="351"/>
      <c r="F24" s="351"/>
      <c r="G24" s="366"/>
      <c r="H24" s="337"/>
      <c r="I24" s="358"/>
      <c r="J24" s="337"/>
      <c r="K24" s="337"/>
      <c r="L24" s="338"/>
      <c r="M24" s="387"/>
    </row>
    <row r="25" spans="1:13" ht="12.75" customHeight="1" thickBot="1" x14ac:dyDescent="0.25">
      <c r="A25" s="387"/>
      <c r="B25" s="340"/>
      <c r="C25" s="341"/>
      <c r="D25" s="341"/>
      <c r="E25" s="341"/>
      <c r="F25" s="341"/>
      <c r="G25" s="341"/>
      <c r="H25" s="341"/>
      <c r="I25" s="341"/>
      <c r="J25" s="341"/>
      <c r="K25" s="341"/>
      <c r="L25" s="342"/>
      <c r="M25" s="387"/>
    </row>
    <row r="26" spans="1:13" ht="12.75" customHeight="1" thickTop="1" thickBot="1" x14ac:dyDescent="0.25">
      <c r="A26" s="363"/>
      <c r="B26" s="363"/>
      <c r="C26" s="363"/>
      <c r="D26" s="363"/>
      <c r="E26" s="363"/>
      <c r="F26" s="363"/>
      <c r="G26" s="364"/>
      <c r="H26" s="363"/>
      <c r="I26" s="363"/>
      <c r="J26" s="363"/>
      <c r="K26" s="363"/>
      <c r="L26" s="363"/>
      <c r="M26" s="387"/>
    </row>
    <row r="27" spans="1:13" ht="19.5" customHeight="1" thickTop="1" x14ac:dyDescent="0.35">
      <c r="A27" s="363"/>
      <c r="B27" s="348" t="s">
        <v>420</v>
      </c>
      <c r="C27" s="349"/>
      <c r="D27" s="349"/>
      <c r="E27" s="349"/>
      <c r="F27" s="349"/>
      <c r="G27" s="349"/>
      <c r="H27" s="345"/>
      <c r="I27" s="345"/>
      <c r="J27" s="345"/>
      <c r="K27" s="345"/>
      <c r="L27" s="346"/>
      <c r="M27" s="387"/>
    </row>
    <row r="28" spans="1:13" ht="12.75" customHeight="1" x14ac:dyDescent="0.2">
      <c r="A28" s="363"/>
      <c r="B28" s="336"/>
      <c r="C28" s="337"/>
      <c r="D28" s="337"/>
      <c r="E28" s="337"/>
      <c r="F28" s="337"/>
      <c r="G28" s="337"/>
      <c r="H28" s="337"/>
      <c r="I28" s="337"/>
      <c r="J28" s="337"/>
      <c r="K28" s="337"/>
      <c r="L28" s="338"/>
      <c r="M28" s="387"/>
    </row>
    <row r="29" spans="1:13" ht="12.75" customHeight="1" x14ac:dyDescent="0.2">
      <c r="A29" s="363"/>
      <c r="B29" s="336"/>
      <c r="C29" s="536" t="s">
        <v>317</v>
      </c>
      <c r="D29" s="537"/>
      <c r="E29" s="358"/>
      <c r="F29" s="476" t="str">
        <f>'Scenarios '!D33</f>
        <v>On-site Gas-fired Power Generation</v>
      </c>
      <c r="G29" s="469"/>
      <c r="H29" s="469"/>
      <c r="I29" s="469"/>
      <c r="J29" s="469"/>
      <c r="K29" s="470"/>
      <c r="L29" s="338"/>
      <c r="M29" s="387"/>
    </row>
    <row r="30" spans="1:13" ht="12.75" customHeight="1" x14ac:dyDescent="0.2">
      <c r="A30" s="363"/>
      <c r="B30" s="336"/>
      <c r="C30" s="536" t="s">
        <v>318</v>
      </c>
      <c r="D30" s="537"/>
      <c r="E30" s="358"/>
      <c r="F30" s="471" t="str">
        <f>'Scenarios '!D37</f>
        <v>Hybrid System</v>
      </c>
      <c r="G30" s="469"/>
      <c r="H30" s="469"/>
      <c r="I30" s="469"/>
      <c r="J30" s="469"/>
      <c r="K30" s="470"/>
      <c r="L30" s="338"/>
      <c r="M30" s="387"/>
    </row>
    <row r="31" spans="1:13" ht="12.75" customHeight="1" x14ac:dyDescent="0.2">
      <c r="A31" s="363"/>
      <c r="B31" s="336"/>
      <c r="C31" s="351"/>
      <c r="D31" s="472"/>
      <c r="E31" s="358"/>
      <c r="F31" s="337"/>
      <c r="G31" s="337"/>
      <c r="H31" s="337"/>
      <c r="I31" s="337"/>
      <c r="J31" s="337"/>
      <c r="K31" s="337"/>
      <c r="L31" s="338"/>
      <c r="M31" s="387"/>
    </row>
    <row r="32" spans="1:13" ht="12.75" customHeight="1" x14ac:dyDescent="0.2">
      <c r="A32" s="363"/>
      <c r="B32" s="350"/>
      <c r="C32" s="358"/>
      <c r="D32" s="358"/>
      <c r="E32" s="358"/>
      <c r="F32" s="358"/>
      <c r="G32" s="351" t="s">
        <v>12</v>
      </c>
      <c r="H32" s="351"/>
      <c r="I32" s="473" t="str">
        <f>C29</f>
        <v>Power Source #1</v>
      </c>
      <c r="J32" s="351"/>
      <c r="K32" s="473" t="str">
        <f>C30</f>
        <v>Power Source #2</v>
      </c>
      <c r="L32" s="338"/>
      <c r="M32" s="387"/>
    </row>
    <row r="33" spans="1:13" ht="12.75" customHeight="1" x14ac:dyDescent="0.2">
      <c r="A33" s="363"/>
      <c r="B33" s="350"/>
      <c r="C33" s="351" t="s">
        <v>160</v>
      </c>
      <c r="D33" s="351"/>
      <c r="E33" s="351"/>
      <c r="F33" s="351"/>
      <c r="G33" s="359" t="s">
        <v>156</v>
      </c>
      <c r="H33" s="337"/>
      <c r="I33" s="477">
        <f>ROUND('Energy Use'!G31,1)</f>
        <v>0</v>
      </c>
      <c r="J33" s="337"/>
      <c r="K33" s="365">
        <f>ROUND('Energy Use'!G18,1)</f>
        <v>0</v>
      </c>
      <c r="L33" s="338"/>
      <c r="M33" s="387"/>
    </row>
    <row r="34" spans="1:13" ht="12.75" customHeight="1" x14ac:dyDescent="0.2">
      <c r="A34" s="363"/>
      <c r="B34" s="350"/>
      <c r="C34" s="351" t="s">
        <v>308</v>
      </c>
      <c r="D34" s="351"/>
      <c r="E34" s="351"/>
      <c r="F34" s="351"/>
      <c r="G34" s="359" t="s">
        <v>161</v>
      </c>
      <c r="H34" s="337"/>
      <c r="I34" s="374">
        <f>ROUND('Scenarios '!I18,-2)</f>
        <v>0</v>
      </c>
      <c r="J34" s="337"/>
      <c r="K34" s="374">
        <f>ROUND('Hybrid Power'!H18,-3)</f>
        <v>0</v>
      </c>
      <c r="L34" s="338"/>
      <c r="M34" s="387"/>
    </row>
    <row r="35" spans="1:13" ht="12.75" customHeight="1" x14ac:dyDescent="0.2">
      <c r="A35" s="363"/>
      <c r="B35" s="350"/>
      <c r="C35" s="351"/>
      <c r="D35" s="351"/>
      <c r="E35" s="351"/>
      <c r="F35" s="351"/>
      <c r="G35" s="351"/>
      <c r="H35" s="351"/>
      <c r="I35" s="351"/>
      <c r="J35" s="351"/>
      <c r="K35" s="351"/>
      <c r="L35" s="338"/>
      <c r="M35" s="387"/>
    </row>
    <row r="36" spans="1:13" ht="12.75" customHeight="1" x14ac:dyDescent="0.2">
      <c r="A36" s="363"/>
      <c r="B36" s="350"/>
      <c r="C36" s="351" t="s">
        <v>317</v>
      </c>
      <c r="D36" s="351"/>
      <c r="E36" s="351"/>
      <c r="F36" s="351"/>
      <c r="G36" s="351" t="s">
        <v>12</v>
      </c>
      <c r="H36" s="351"/>
      <c r="I36" s="473" t="str">
        <f>I32</f>
        <v>Power Source #1</v>
      </c>
      <c r="J36" s="351"/>
      <c r="K36" s="351" t="str">
        <f>K32</f>
        <v>Power Source #2</v>
      </c>
      <c r="L36" s="338"/>
      <c r="M36" s="387"/>
    </row>
    <row r="37" spans="1:13" ht="12.75" customHeight="1" x14ac:dyDescent="0.2">
      <c r="A37" s="363"/>
      <c r="B37" s="350"/>
      <c r="C37" s="358" t="s">
        <v>359</v>
      </c>
      <c r="D37" s="351"/>
      <c r="E37" s="351"/>
      <c r="F37" s="351"/>
      <c r="G37" s="359" t="s">
        <v>162</v>
      </c>
      <c r="H37" s="337"/>
      <c r="I37" s="365">
        <f>'Power Plant Config'!H17</f>
        <v>0</v>
      </c>
      <c r="J37" s="337"/>
      <c r="K37" s="359" t="s">
        <v>419</v>
      </c>
      <c r="L37" s="338"/>
      <c r="M37" s="387"/>
    </row>
    <row r="38" spans="1:13" ht="12.75" customHeight="1" x14ac:dyDescent="0.2">
      <c r="A38" s="363"/>
      <c r="B38" s="350"/>
      <c r="C38" s="358" t="s">
        <v>362</v>
      </c>
      <c r="D38" s="351"/>
      <c r="E38" s="351"/>
      <c r="F38" s="351"/>
      <c r="G38" s="359" t="s">
        <v>162</v>
      </c>
      <c r="H38" s="337"/>
      <c r="I38" s="401">
        <f>'Power Plant Config'!H20</f>
        <v>0</v>
      </c>
      <c r="J38" s="337"/>
      <c r="K38" s="359" t="s">
        <v>419</v>
      </c>
      <c r="L38" s="338"/>
      <c r="M38" s="387"/>
    </row>
    <row r="39" spans="1:13" ht="12.75" customHeight="1" x14ac:dyDescent="0.2">
      <c r="A39" s="363"/>
      <c r="B39" s="350"/>
      <c r="C39" s="358" t="s">
        <v>360</v>
      </c>
      <c r="D39" s="351"/>
      <c r="E39" s="351"/>
      <c r="F39" s="351"/>
      <c r="G39" s="366"/>
      <c r="H39" s="337"/>
      <c r="I39" s="359" t="str">
        <f>'Power Plant Config'!F29</f>
        <v>Simple Cycle</v>
      </c>
      <c r="J39" s="337"/>
      <c r="K39" s="359" t="s">
        <v>419</v>
      </c>
      <c r="L39" s="338"/>
      <c r="M39" s="387"/>
    </row>
    <row r="40" spans="1:13" ht="12.75" customHeight="1" x14ac:dyDescent="0.2">
      <c r="A40" s="363"/>
      <c r="B40" s="350"/>
      <c r="C40" s="351"/>
      <c r="D40" s="351"/>
      <c r="E40" s="351"/>
      <c r="F40" s="351"/>
      <c r="G40" s="366"/>
      <c r="H40" s="337"/>
      <c r="I40" s="351"/>
      <c r="J40" s="337"/>
      <c r="K40" s="358"/>
      <c r="L40" s="338"/>
      <c r="M40" s="387"/>
    </row>
    <row r="41" spans="1:13" ht="12.75" customHeight="1" x14ac:dyDescent="0.2">
      <c r="A41" s="363"/>
      <c r="B41" s="350"/>
      <c r="C41" s="351" t="s">
        <v>318</v>
      </c>
      <c r="D41" s="351"/>
      <c r="E41" s="351"/>
      <c r="F41" s="351"/>
      <c r="G41" s="351" t="s">
        <v>12</v>
      </c>
      <c r="H41" s="351"/>
      <c r="I41" s="473" t="str">
        <f>I36</f>
        <v>Power Source #1</v>
      </c>
      <c r="J41" s="351"/>
      <c r="K41" s="473" t="str">
        <f>C30</f>
        <v>Power Source #2</v>
      </c>
      <c r="L41" s="338"/>
      <c r="M41" s="387"/>
    </row>
    <row r="42" spans="1:13" ht="12.75" customHeight="1" x14ac:dyDescent="0.2">
      <c r="A42" s="363"/>
      <c r="B42" s="350"/>
      <c r="C42" s="358" t="s">
        <v>363</v>
      </c>
      <c r="D42" s="351"/>
      <c r="E42" s="351"/>
      <c r="F42" s="351"/>
      <c r="G42" s="359" t="s">
        <v>162</v>
      </c>
      <c r="H42" s="351"/>
      <c r="I42" s="359" t="s">
        <v>419</v>
      </c>
      <c r="J42" s="351"/>
      <c r="K42" s="401">
        <f>'Hybrid Power'!H28</f>
        <v>0</v>
      </c>
      <c r="L42" s="338"/>
      <c r="M42" s="387"/>
    </row>
    <row r="43" spans="1:13" ht="12.75" customHeight="1" x14ac:dyDescent="0.2">
      <c r="A43" s="363"/>
      <c r="B43" s="350"/>
      <c r="C43" s="358" t="s">
        <v>364</v>
      </c>
      <c r="D43" s="351"/>
      <c r="E43" s="351"/>
      <c r="F43" s="351"/>
      <c r="G43" s="359" t="s">
        <v>162</v>
      </c>
      <c r="H43" s="337"/>
      <c r="I43" s="359" t="s">
        <v>419</v>
      </c>
      <c r="J43" s="337"/>
      <c r="K43" s="401">
        <f>'Hybrid Power'!H29</f>
        <v>0</v>
      </c>
      <c r="L43" s="338"/>
      <c r="M43" s="387"/>
    </row>
    <row r="44" spans="1:13" ht="12.75" customHeight="1" thickBot="1" x14ac:dyDescent="0.25">
      <c r="A44" s="363"/>
      <c r="B44" s="340"/>
      <c r="C44" s="341"/>
      <c r="D44" s="341"/>
      <c r="E44" s="341"/>
      <c r="F44" s="341"/>
      <c r="G44" s="341"/>
      <c r="H44" s="341"/>
      <c r="I44" s="341"/>
      <c r="J44" s="341"/>
      <c r="K44" s="341"/>
      <c r="L44" s="342"/>
      <c r="M44" s="387"/>
    </row>
    <row r="45" spans="1:13" ht="12.75" customHeight="1" thickTop="1" thickBot="1" x14ac:dyDescent="0.25">
      <c r="A45" s="363"/>
      <c r="B45" s="363"/>
      <c r="C45" s="363"/>
      <c r="D45" s="363"/>
      <c r="E45" s="363"/>
      <c r="F45" s="363"/>
      <c r="G45" s="364"/>
      <c r="H45" s="363"/>
      <c r="I45" s="363"/>
      <c r="J45" s="363"/>
      <c r="K45" s="363"/>
      <c r="L45" s="363"/>
      <c r="M45" s="387"/>
    </row>
    <row r="46" spans="1:13" ht="19.5" customHeight="1" thickTop="1" x14ac:dyDescent="0.35">
      <c r="A46" s="363"/>
      <c r="B46" s="348" t="s">
        <v>421</v>
      </c>
      <c r="C46" s="349"/>
      <c r="D46" s="349"/>
      <c r="E46" s="349"/>
      <c r="F46" s="349"/>
      <c r="G46" s="349"/>
      <c r="H46" s="345"/>
      <c r="I46" s="345"/>
      <c r="J46" s="345"/>
      <c r="K46" s="345"/>
      <c r="L46" s="346"/>
      <c r="M46" s="387"/>
    </row>
    <row r="47" spans="1:13" ht="12.75" customHeight="1" x14ac:dyDescent="0.2">
      <c r="A47" s="363"/>
      <c r="B47" s="336"/>
      <c r="C47" s="337"/>
      <c r="D47" s="337"/>
      <c r="E47" s="337"/>
      <c r="F47" s="337"/>
      <c r="G47" s="337"/>
      <c r="H47" s="337"/>
      <c r="I47" s="337"/>
      <c r="J47" s="337"/>
      <c r="K47" s="337"/>
      <c r="L47" s="338"/>
      <c r="M47" s="387"/>
    </row>
    <row r="48" spans="1:13" ht="12.75" customHeight="1" x14ac:dyDescent="0.2">
      <c r="A48" s="363"/>
      <c r="B48" s="350"/>
      <c r="C48" s="351" t="s">
        <v>367</v>
      </c>
      <c r="D48" s="351"/>
      <c r="E48" s="351"/>
      <c r="F48" s="351"/>
      <c r="G48" s="351" t="s">
        <v>12</v>
      </c>
      <c r="H48" s="351"/>
      <c r="I48" s="473" t="str">
        <f>C29</f>
        <v>Power Source #1</v>
      </c>
      <c r="J48" s="351"/>
      <c r="K48" s="473" t="str">
        <f>C30</f>
        <v>Power Source #2</v>
      </c>
      <c r="L48" s="338"/>
      <c r="M48" s="387"/>
    </row>
    <row r="49" spans="1:13" ht="12.75" customHeight="1" x14ac:dyDescent="0.2">
      <c r="A49" s="363"/>
      <c r="B49" s="350"/>
      <c r="C49" s="358" t="s">
        <v>368</v>
      </c>
      <c r="D49" s="351"/>
      <c r="E49" s="351"/>
      <c r="F49" s="351"/>
      <c r="G49" s="359" t="s">
        <v>237</v>
      </c>
      <c r="H49" s="337"/>
      <c r="I49" s="374">
        <f>ROUND('NG LNG - CAP'!F63,-5)</f>
        <v>0</v>
      </c>
      <c r="J49" s="337"/>
      <c r="K49" s="374">
        <f>ROUND('Hybrid - CAP'!F98,-5)</f>
        <v>0</v>
      </c>
      <c r="L49" s="338"/>
      <c r="M49" s="387"/>
    </row>
    <row r="50" spans="1:13" ht="12.75" customHeight="1" x14ac:dyDescent="0.2">
      <c r="A50" s="363"/>
      <c r="B50" s="350"/>
      <c r="C50" s="358" t="s">
        <v>372</v>
      </c>
      <c r="D50" s="351"/>
      <c r="E50" s="351"/>
      <c r="F50" s="351"/>
      <c r="G50" s="359" t="s">
        <v>174</v>
      </c>
      <c r="H50" s="337"/>
      <c r="I50" s="374" t="e">
        <f>ROUND(I49/(I38*1000),-2)</f>
        <v>#DIV/0!</v>
      </c>
      <c r="J50" s="337"/>
      <c r="K50" s="374" t="e">
        <f>ROUND(K49/($K$42+$K$43)/1000,-1)</f>
        <v>#DIV/0!</v>
      </c>
      <c r="L50" s="338"/>
      <c r="M50" s="387"/>
    </row>
    <row r="51" spans="1:13" ht="12.75" customHeight="1" x14ac:dyDescent="0.2">
      <c r="A51" s="363"/>
      <c r="B51" s="350"/>
      <c r="C51" s="358" t="s">
        <v>369</v>
      </c>
      <c r="D51" s="351"/>
      <c r="E51" s="351"/>
      <c r="F51" s="351"/>
      <c r="G51" s="359" t="s">
        <v>237</v>
      </c>
      <c r="H51" s="337"/>
      <c r="I51" s="374" t="e">
        <f>ROUND('NG LNG - O&amp;M'!H59,-5)</f>
        <v>#DIV/0!</v>
      </c>
      <c r="J51" s="337"/>
      <c r="K51" s="374" t="e">
        <f>ROUND('Hybrid - O&amp;M'!H93,-5)</f>
        <v>#DIV/0!</v>
      </c>
      <c r="L51" s="338"/>
      <c r="M51" s="387"/>
    </row>
    <row r="52" spans="1:13" ht="12.75" customHeight="1" x14ac:dyDescent="0.2">
      <c r="A52" s="363"/>
      <c r="B52" s="350"/>
      <c r="C52" s="358" t="s">
        <v>373</v>
      </c>
      <c r="D52" s="351"/>
      <c r="E52" s="351"/>
      <c r="F52" s="351"/>
      <c r="G52" s="359" t="s">
        <v>174</v>
      </c>
      <c r="H52" s="337"/>
      <c r="I52" s="374" t="e">
        <f>MROUND(I51/I38/1000,10)</f>
        <v>#DIV/0!</v>
      </c>
      <c r="J52" s="337"/>
      <c r="K52" s="374" t="e">
        <f>ROUND(K51/($K$42+$K$43)/1000,-1)</f>
        <v>#DIV/0!</v>
      </c>
      <c r="L52" s="338"/>
      <c r="M52" s="387"/>
    </row>
    <row r="53" spans="1:13" ht="7.5" customHeight="1" x14ac:dyDescent="0.2">
      <c r="A53" s="363"/>
      <c r="B53" s="350"/>
      <c r="C53" s="358"/>
      <c r="D53" s="351"/>
      <c r="E53" s="351"/>
      <c r="F53" s="351"/>
      <c r="G53" s="474"/>
      <c r="H53" s="337"/>
      <c r="I53" s="474"/>
      <c r="J53" s="337"/>
      <c r="K53" s="474"/>
      <c r="L53" s="338"/>
      <c r="M53" s="387"/>
    </row>
    <row r="54" spans="1:13" ht="12.75" customHeight="1" x14ac:dyDescent="0.2">
      <c r="A54" s="363"/>
      <c r="B54" s="350"/>
      <c r="C54" s="378" t="s">
        <v>374</v>
      </c>
      <c r="D54" s="351"/>
      <c r="E54" s="351"/>
      <c r="F54" s="351"/>
      <c r="G54" s="359" t="s">
        <v>237</v>
      </c>
      <c r="H54" s="337"/>
      <c r="I54" s="374" t="e">
        <f>I49+I51</f>
        <v>#DIV/0!</v>
      </c>
      <c r="J54" s="337"/>
      <c r="K54" s="374" t="e">
        <f>K49+K51</f>
        <v>#DIV/0!</v>
      </c>
      <c r="L54" s="338"/>
      <c r="M54" s="387"/>
    </row>
    <row r="55" spans="1:13" ht="12.75" customHeight="1" x14ac:dyDescent="0.2">
      <c r="A55" s="363"/>
      <c r="B55" s="350"/>
      <c r="C55" s="378" t="s">
        <v>375</v>
      </c>
      <c r="D55" s="351"/>
      <c r="E55" s="351"/>
      <c r="F55" s="351"/>
      <c r="G55" s="359" t="s">
        <v>174</v>
      </c>
      <c r="H55" s="337"/>
      <c r="I55" s="374" t="e">
        <f>ROUND(I54/I38/1000,-2)</f>
        <v>#DIV/0!</v>
      </c>
      <c r="J55" s="337"/>
      <c r="K55" s="374" t="e">
        <f>ROUND(K54/($K$42+$K$43)/1000,-2)</f>
        <v>#DIV/0!</v>
      </c>
      <c r="L55" s="338"/>
      <c r="M55" s="387"/>
    </row>
    <row r="56" spans="1:13" ht="12.75" customHeight="1" x14ac:dyDescent="0.2">
      <c r="A56" s="363"/>
      <c r="B56" s="350"/>
      <c r="C56" s="351"/>
      <c r="D56" s="351"/>
      <c r="E56" s="351"/>
      <c r="F56" s="351"/>
      <c r="G56" s="366"/>
      <c r="H56" s="337"/>
      <c r="I56" s="358"/>
      <c r="J56" s="337"/>
      <c r="K56" s="358"/>
      <c r="L56" s="338"/>
      <c r="M56" s="387"/>
    </row>
    <row r="57" spans="1:13" ht="12.75" customHeight="1" x14ac:dyDescent="0.2">
      <c r="A57" s="363"/>
      <c r="B57" s="350"/>
      <c r="C57" s="351" t="s">
        <v>355</v>
      </c>
      <c r="D57" s="351"/>
      <c r="E57" s="351"/>
      <c r="F57" s="351"/>
      <c r="G57" s="351" t="s">
        <v>12</v>
      </c>
      <c r="H57" s="351"/>
      <c r="I57" s="351" t="str">
        <f>I48</f>
        <v>Power Source #1</v>
      </c>
      <c r="J57" s="337"/>
      <c r="K57" s="351" t="str">
        <f>K48</f>
        <v>Power Source #2</v>
      </c>
      <c r="L57" s="338"/>
      <c r="M57" s="387"/>
    </row>
    <row r="58" spans="1:13" ht="12.75" customHeight="1" x14ac:dyDescent="0.2">
      <c r="A58" s="363"/>
      <c r="B58" s="350"/>
      <c r="C58" s="358" t="s">
        <v>356</v>
      </c>
      <c r="D58" s="351"/>
      <c r="E58" s="351"/>
      <c r="F58" s="351"/>
      <c r="G58" s="359" t="s">
        <v>237</v>
      </c>
      <c r="H58" s="337"/>
      <c r="I58" s="374" t="e">
        <f>ROUND('OPT 1 LCC Capital '!F9*1000,-5)</f>
        <v>#VALUE!</v>
      </c>
      <c r="J58" s="337"/>
      <c r="K58" s="374" t="e">
        <f>ROUND('OPT 2 LCC Capital'!F9*1000,-5)</f>
        <v>#VALUE!</v>
      </c>
      <c r="L58" s="338"/>
      <c r="M58" s="387"/>
    </row>
    <row r="59" spans="1:13" ht="12.75" customHeight="1" x14ac:dyDescent="0.2">
      <c r="A59" s="363"/>
      <c r="B59" s="350"/>
      <c r="C59" s="358" t="s">
        <v>370</v>
      </c>
      <c r="D59" s="351"/>
      <c r="E59" s="351"/>
      <c r="F59" s="351"/>
      <c r="G59" s="359" t="s">
        <v>174</v>
      </c>
      <c r="H59" s="337"/>
      <c r="I59" s="374" t="e">
        <f>ROUND(I58/I38/1000,-1)</f>
        <v>#VALUE!</v>
      </c>
      <c r="J59" s="337"/>
      <c r="K59" s="374" t="e">
        <f>ROUND(K58/($K$42+$K$43)/1000,-1)</f>
        <v>#VALUE!</v>
      </c>
      <c r="L59" s="338"/>
      <c r="M59" s="387"/>
    </row>
    <row r="60" spans="1:13" ht="12.75" customHeight="1" x14ac:dyDescent="0.2">
      <c r="A60" s="363"/>
      <c r="B60" s="350"/>
      <c r="C60" s="358" t="s">
        <v>357</v>
      </c>
      <c r="D60" s="351"/>
      <c r="E60" s="351"/>
      <c r="F60" s="337"/>
      <c r="G60" s="359" t="s">
        <v>237</v>
      </c>
      <c r="H60" s="337"/>
      <c r="I60" s="374" t="e">
        <f>ROUND('OPT 1 LCC O&amp;M'!F9,-5)</f>
        <v>#N/A</v>
      </c>
      <c r="J60" s="337"/>
      <c r="K60" s="374" t="e">
        <f>ROUND('OPT 2 LCC O&amp;M'!F9,-5)</f>
        <v>#N/A</v>
      </c>
      <c r="L60" s="338"/>
      <c r="M60" s="387"/>
    </row>
    <row r="61" spans="1:13" ht="12.75" customHeight="1" x14ac:dyDescent="0.2">
      <c r="A61" s="363"/>
      <c r="B61" s="350"/>
      <c r="C61" s="358" t="s">
        <v>371</v>
      </c>
      <c r="D61" s="351"/>
      <c r="E61" s="351"/>
      <c r="F61" s="337"/>
      <c r="G61" s="359" t="s">
        <v>174</v>
      </c>
      <c r="H61" s="337"/>
      <c r="I61" s="374" t="e">
        <f>ROUND(I60/I38/1000,-1)</f>
        <v>#N/A</v>
      </c>
      <c r="J61" s="337"/>
      <c r="K61" s="374" t="e">
        <f>ROUND(K60/($K$42+$K$43)/1000,1)</f>
        <v>#N/A</v>
      </c>
      <c r="L61" s="338"/>
      <c r="M61" s="387"/>
    </row>
    <row r="62" spans="1:13" ht="6" customHeight="1" x14ac:dyDescent="0.2">
      <c r="A62" s="363"/>
      <c r="B62" s="350"/>
      <c r="C62" s="358"/>
      <c r="D62" s="351"/>
      <c r="E62" s="351"/>
      <c r="F62" s="337"/>
      <c r="G62" s="474"/>
      <c r="H62" s="337"/>
      <c r="I62" s="474"/>
      <c r="J62" s="337"/>
      <c r="K62" s="474"/>
      <c r="L62" s="338"/>
      <c r="M62" s="387"/>
    </row>
    <row r="63" spans="1:13" ht="12.75" customHeight="1" x14ac:dyDescent="0.2">
      <c r="A63" s="363"/>
      <c r="B63" s="350"/>
      <c r="C63" s="378" t="s">
        <v>376</v>
      </c>
      <c r="D63" s="351"/>
      <c r="E63" s="351"/>
      <c r="F63" s="337"/>
      <c r="G63" s="359" t="s">
        <v>237</v>
      </c>
      <c r="H63" s="337"/>
      <c r="I63" s="426" t="e">
        <f>I58+I60</f>
        <v>#VALUE!</v>
      </c>
      <c r="J63" s="337"/>
      <c r="K63" s="374" t="e">
        <f>SUM(K58,K60)</f>
        <v>#VALUE!</v>
      </c>
      <c r="L63" s="338"/>
      <c r="M63" s="387"/>
    </row>
    <row r="64" spans="1:13" ht="12.75" customHeight="1" x14ac:dyDescent="0.2">
      <c r="A64" s="363"/>
      <c r="B64" s="350"/>
      <c r="C64" s="378" t="s">
        <v>377</v>
      </c>
      <c r="D64" s="351"/>
      <c r="E64" s="351"/>
      <c r="F64" s="351"/>
      <c r="G64" s="359" t="s">
        <v>174</v>
      </c>
      <c r="H64" s="337"/>
      <c r="I64" s="374" t="e">
        <f>ROUND(I63/(I38*1000),-1)</f>
        <v>#VALUE!</v>
      </c>
      <c r="J64" s="337"/>
      <c r="K64" s="374" t="e">
        <f>ROUND(K63/($K$42+$K$43)/1000,-2)</f>
        <v>#VALUE!</v>
      </c>
      <c r="L64" s="338"/>
      <c r="M64" s="387"/>
    </row>
    <row r="65" spans="1:13" ht="12.75" customHeight="1" thickBot="1" x14ac:dyDescent="0.25">
      <c r="A65" s="387"/>
      <c r="B65" s="340"/>
      <c r="C65" s="341"/>
      <c r="D65" s="341"/>
      <c r="E65" s="341"/>
      <c r="F65" s="341"/>
      <c r="G65" s="341"/>
      <c r="H65" s="341"/>
      <c r="I65" s="341"/>
      <c r="J65" s="341"/>
      <c r="K65" s="341"/>
      <c r="L65" s="342"/>
      <c r="M65" s="387"/>
    </row>
    <row r="66" spans="1:13" ht="12.75" customHeight="1" thickTop="1" thickBot="1" x14ac:dyDescent="0.25">
      <c r="A66" s="387"/>
      <c r="B66" s="363"/>
      <c r="C66" s="363"/>
      <c r="D66" s="363"/>
      <c r="E66" s="363"/>
      <c r="F66" s="363"/>
      <c r="G66" s="364"/>
      <c r="H66" s="363"/>
      <c r="I66" s="363"/>
      <c r="J66" s="363"/>
      <c r="K66" s="363"/>
      <c r="L66" s="387"/>
      <c r="M66" s="387"/>
    </row>
    <row r="67" spans="1:13" ht="19.5" customHeight="1" thickTop="1" x14ac:dyDescent="0.35">
      <c r="A67" s="387"/>
      <c r="B67" s="348" t="s">
        <v>422</v>
      </c>
      <c r="C67" s="349"/>
      <c r="D67" s="349"/>
      <c r="E67" s="349"/>
      <c r="F67" s="349"/>
      <c r="G67" s="349"/>
      <c r="H67" s="345"/>
      <c r="I67" s="345"/>
      <c r="J67" s="345"/>
      <c r="K67" s="345"/>
      <c r="L67" s="346"/>
      <c r="M67" s="387"/>
    </row>
    <row r="68" spans="1:13" ht="12.75" customHeight="1" x14ac:dyDescent="0.2">
      <c r="A68" s="387"/>
      <c r="B68" s="336"/>
      <c r="C68" s="337"/>
      <c r="D68" s="337"/>
      <c r="E68" s="337"/>
      <c r="F68" s="337"/>
      <c r="G68" s="337"/>
      <c r="H68" s="337"/>
      <c r="I68" s="337"/>
      <c r="J68" s="337"/>
      <c r="K68" s="337"/>
      <c r="L68" s="338"/>
      <c r="M68" s="387"/>
    </row>
    <row r="69" spans="1:13" ht="12.75" customHeight="1" x14ac:dyDescent="0.2">
      <c r="A69" s="387"/>
      <c r="B69" s="350"/>
      <c r="C69" s="351"/>
      <c r="D69" s="351"/>
      <c r="E69" s="351"/>
      <c r="F69" s="351"/>
      <c r="G69" s="351" t="s">
        <v>12</v>
      </c>
      <c r="H69" s="351"/>
      <c r="I69" s="473" t="str">
        <f>C29</f>
        <v>Power Source #1</v>
      </c>
      <c r="J69" s="351"/>
      <c r="K69" s="473" t="str">
        <f>C30</f>
        <v>Power Source #2</v>
      </c>
      <c r="L69" s="338"/>
      <c r="M69" s="387"/>
    </row>
    <row r="70" spans="1:13" ht="12.75" customHeight="1" x14ac:dyDescent="0.2">
      <c r="A70" s="387"/>
      <c r="B70" s="350"/>
      <c r="C70" s="351" t="s">
        <v>239</v>
      </c>
      <c r="D70" s="351"/>
      <c r="E70" s="351"/>
      <c r="F70" s="351"/>
      <c r="G70" s="359" t="s">
        <v>237</v>
      </c>
      <c r="H70" s="337"/>
      <c r="I70" s="376" t="e">
        <f>ROUND((I63*100/('NG LNG - O&amp;M'!H22*365))*'LCC Assumption - Hidden'!E38,2)</f>
        <v>#VALUE!</v>
      </c>
      <c r="J70" s="337"/>
      <c r="K70" s="376" t="e">
        <f>ROUND((K63*100/(('Hybrid - O&amp;M'!H26+'Hybrid - O&amp;M'!H48)*365)*'LCC Assumption - Hidden'!E38),2)</f>
        <v>#VALUE!</v>
      </c>
      <c r="L70" s="338"/>
      <c r="M70" s="387"/>
    </row>
    <row r="71" spans="1:13" ht="12.75" customHeight="1" thickBot="1" x14ac:dyDescent="0.25">
      <c r="A71" s="387"/>
      <c r="B71" s="340"/>
      <c r="C71" s="341"/>
      <c r="D71" s="341"/>
      <c r="E71" s="341"/>
      <c r="F71" s="341"/>
      <c r="G71" s="341"/>
      <c r="H71" s="341"/>
      <c r="I71" s="341"/>
      <c r="J71" s="341"/>
      <c r="K71" s="341"/>
      <c r="L71" s="342"/>
      <c r="M71" s="387"/>
    </row>
    <row r="72" spans="1:13" ht="12.75" customHeight="1" thickTop="1" thickBot="1" x14ac:dyDescent="0.25">
      <c r="A72" s="387"/>
      <c r="B72" s="387"/>
      <c r="C72" s="387"/>
      <c r="D72" s="387"/>
      <c r="E72" s="387"/>
      <c r="F72" s="387"/>
      <c r="G72" s="387"/>
      <c r="H72" s="387"/>
      <c r="I72" s="387"/>
      <c r="J72" s="387"/>
      <c r="K72" s="387"/>
      <c r="L72" s="387"/>
      <c r="M72" s="387"/>
    </row>
    <row r="73" spans="1:13" ht="19.5" customHeight="1" thickTop="1" x14ac:dyDescent="0.35">
      <c r="A73" s="387"/>
      <c r="B73" s="348" t="s">
        <v>423</v>
      </c>
      <c r="C73" s="349"/>
      <c r="D73" s="349"/>
      <c r="E73" s="349"/>
      <c r="F73" s="349"/>
      <c r="G73" s="349"/>
      <c r="H73" s="345"/>
      <c r="I73" s="345"/>
      <c r="J73" s="345"/>
      <c r="K73" s="345"/>
      <c r="L73" s="346"/>
      <c r="M73" s="387"/>
    </row>
    <row r="74" spans="1:13" ht="12.75" customHeight="1" x14ac:dyDescent="0.2">
      <c r="A74" s="387"/>
      <c r="B74" s="336"/>
      <c r="C74" s="337"/>
      <c r="D74" s="337"/>
      <c r="E74" s="337"/>
      <c r="F74" s="337"/>
      <c r="G74" s="337"/>
      <c r="H74" s="337"/>
      <c r="I74" s="337"/>
      <c r="J74" s="337"/>
      <c r="K74" s="337"/>
      <c r="L74" s="338"/>
      <c r="M74" s="387"/>
    </row>
    <row r="75" spans="1:13" ht="12.75" customHeight="1" x14ac:dyDescent="0.2">
      <c r="A75" s="387"/>
      <c r="B75" s="350"/>
      <c r="C75" s="351"/>
      <c r="D75" s="351"/>
      <c r="E75" s="351"/>
      <c r="F75" s="351"/>
      <c r="G75" s="351" t="s">
        <v>12</v>
      </c>
      <c r="H75" s="351"/>
      <c r="I75" s="473" t="str">
        <f>C29</f>
        <v>Power Source #1</v>
      </c>
      <c r="J75" s="351"/>
      <c r="K75" s="473" t="str">
        <f>C30</f>
        <v>Power Source #2</v>
      </c>
      <c r="L75" s="338"/>
      <c r="M75" s="387"/>
    </row>
    <row r="76" spans="1:13" ht="12.75" customHeight="1" x14ac:dyDescent="0.3">
      <c r="A76" s="387"/>
      <c r="B76" s="350"/>
      <c r="C76" s="351" t="s">
        <v>242</v>
      </c>
      <c r="D76" s="351"/>
      <c r="E76" s="351"/>
      <c r="F76" s="351"/>
      <c r="G76" s="359" t="s">
        <v>241</v>
      </c>
      <c r="H76" s="337"/>
      <c r="I76" s="436" t="e">
        <f>ROUND('NG LNG- GHG'!H22,-1)</f>
        <v>#DIV/0!</v>
      </c>
      <c r="J76" s="435"/>
      <c r="K76" s="436" t="e">
        <f>ROUND('Hybrid - GHG'!H23,-1)</f>
        <v>#DIV/0!</v>
      </c>
      <c r="L76" s="338"/>
      <c r="M76" s="387"/>
    </row>
    <row r="77" spans="1:13" ht="12.75" customHeight="1" x14ac:dyDescent="0.3">
      <c r="A77" s="387"/>
      <c r="B77" s="350"/>
      <c r="C77" s="351" t="s">
        <v>243</v>
      </c>
      <c r="D77" s="351"/>
      <c r="E77" s="351"/>
      <c r="F77" s="351"/>
      <c r="G77" s="359" t="s">
        <v>241</v>
      </c>
      <c r="H77" s="337"/>
      <c r="I77" s="436" t="e">
        <f>ROUND('NG LNG- GHG'!H22*'LCC Assumption - Hidden'!E7,-2)</f>
        <v>#DIV/0!</v>
      </c>
      <c r="J77" s="435"/>
      <c r="K77" s="436" t="e">
        <f>ROUND('Hybrid - GHG'!H23*'LCC Assumption - Hidden'!E7,-2)</f>
        <v>#DIV/0!</v>
      </c>
      <c r="L77" s="338"/>
      <c r="M77" s="387"/>
    </row>
    <row r="78" spans="1:13" ht="12.75" customHeight="1" thickBot="1" x14ac:dyDescent="0.25">
      <c r="A78" s="387"/>
      <c r="B78" s="340"/>
      <c r="C78" s="341"/>
      <c r="D78" s="341"/>
      <c r="E78" s="341"/>
      <c r="F78" s="341"/>
      <c r="G78" s="341"/>
      <c r="H78" s="341"/>
      <c r="I78" s="341"/>
      <c r="J78" s="341"/>
      <c r="K78" s="341"/>
      <c r="L78" s="342"/>
      <c r="M78" s="387"/>
    </row>
    <row r="79" spans="1:13" ht="12.75" customHeight="1" thickTop="1" x14ac:dyDescent="0.2">
      <c r="A79" s="387"/>
      <c r="B79" s="387"/>
      <c r="C79" s="387"/>
      <c r="D79" s="387"/>
      <c r="E79" s="387"/>
      <c r="F79" s="387"/>
      <c r="G79" s="387"/>
      <c r="H79" s="387"/>
      <c r="I79" s="387"/>
      <c r="J79" s="387"/>
      <c r="K79" s="387"/>
      <c r="L79" s="387"/>
      <c r="M79" s="387"/>
    </row>
  </sheetData>
  <sheetProtection algorithmName="SHA-512" hashValue="psn2E8ntjbfydMr+vEtC8XLZsOlEexkdQPrcIDIj6hjByvFZg2AZq0OmIlEcB/RbjJKphqssxXo558AtaOLc6g==" saltValue="k1kC4xp2ZWHAL1v4rQtcQA==" spinCount="100000" sheet="1" objects="1" scenarios="1"/>
  <mergeCells count="11">
    <mergeCell ref="F13:K13"/>
    <mergeCell ref="F4:K4"/>
    <mergeCell ref="F5:K5"/>
    <mergeCell ref="F6:K6"/>
    <mergeCell ref="F7:K7"/>
    <mergeCell ref="F12:K12"/>
    <mergeCell ref="F14:K14"/>
    <mergeCell ref="F15:K15"/>
    <mergeCell ref="F16:K16"/>
    <mergeCell ref="C29:D29"/>
    <mergeCell ref="C30:D30"/>
  </mergeCells>
  <dataValidations count="2">
    <dataValidation allowBlank="1" showInputMessage="1" showErrorMessage="1" prompt="It means unit cost of energy over life time" sqref="C70"/>
    <dataValidation allowBlank="1" showInputMessage="1" showErrorMessage="1" prompt="I don t like this" sqref="I70"/>
  </dataValidations>
  <pageMargins left="0.7" right="0.7" top="0.75" bottom="0.75" header="0.3" footer="0.3"/>
  <pageSetup scale="6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Grid_Output">
    <tabColor theme="0" tint="-0.499984740745262"/>
    <pageSetUpPr fitToPage="1"/>
  </sheetPr>
  <dimension ref="A1:M77"/>
  <sheetViews>
    <sheetView showGridLines="0" topLeftCell="A56" zoomScaleNormal="100" workbookViewId="0">
      <selection activeCell="P72" sqref="P72"/>
    </sheetView>
  </sheetViews>
  <sheetFormatPr defaultRowHeight="12.75" x14ac:dyDescent="0.2"/>
  <cols>
    <col min="1" max="1" width="4" customWidth="1"/>
    <col min="2" max="2" width="3.42578125" customWidth="1"/>
    <col min="3" max="3" width="11.140625" customWidth="1"/>
    <col min="4" max="4" width="6.85546875" customWidth="1"/>
    <col min="5" max="5" width="8.85546875" customWidth="1"/>
    <col min="6" max="6" width="22.140625" customWidth="1"/>
    <col min="7" max="7" width="12" customWidth="1"/>
    <col min="8" max="8" width="5.28515625" customWidth="1"/>
    <col min="9" max="9" width="17.85546875" customWidth="1"/>
    <col min="10" max="10" width="5.140625" customWidth="1"/>
    <col min="11" max="11" width="17" customWidth="1"/>
  </cols>
  <sheetData>
    <row r="1" spans="1:13" ht="13.5" thickBot="1" x14ac:dyDescent="0.25">
      <c r="A1" s="363"/>
      <c r="B1" s="363"/>
      <c r="C1" s="363"/>
      <c r="D1" s="363"/>
      <c r="E1" s="363"/>
      <c r="F1" s="363"/>
      <c r="G1" s="364"/>
      <c r="H1" s="363"/>
      <c r="I1" s="363"/>
      <c r="J1" s="363"/>
      <c r="K1" s="363"/>
      <c r="L1" s="363"/>
      <c r="M1" s="387"/>
    </row>
    <row r="2" spans="1:13" ht="19.5" customHeight="1" thickTop="1" x14ac:dyDescent="0.35">
      <c r="A2" s="387"/>
      <c r="B2" s="348" t="s">
        <v>183</v>
      </c>
      <c r="C2" s="349"/>
      <c r="D2" s="349"/>
      <c r="E2" s="349"/>
      <c r="F2" s="349"/>
      <c r="G2" s="345"/>
      <c r="H2" s="345"/>
      <c r="I2" s="345"/>
      <c r="J2" s="345"/>
      <c r="K2" s="345"/>
      <c r="L2" s="346"/>
      <c r="M2" s="387"/>
    </row>
    <row r="3" spans="1:13" ht="12.75" customHeight="1" x14ac:dyDescent="0.2">
      <c r="A3" s="387"/>
      <c r="B3" s="336"/>
      <c r="C3" s="337"/>
      <c r="D3" s="337"/>
      <c r="E3" s="337"/>
      <c r="F3" s="337"/>
      <c r="G3" s="337"/>
      <c r="H3" s="337"/>
      <c r="I3" s="337"/>
      <c r="J3" s="337"/>
      <c r="K3" s="337"/>
      <c r="L3" s="338"/>
      <c r="M3" s="387"/>
    </row>
    <row r="4" spans="1:13" ht="12.75" customHeight="1" x14ac:dyDescent="0.2">
      <c r="A4" s="387"/>
      <c r="B4" s="350"/>
      <c r="C4" s="351" t="s">
        <v>184</v>
      </c>
      <c r="D4" s="351"/>
      <c r="E4" s="351"/>
      <c r="F4" s="509">
        <f>'Desalination Info'!E4</f>
        <v>0</v>
      </c>
      <c r="G4" s="510"/>
      <c r="H4" s="510"/>
      <c r="I4" s="510"/>
      <c r="J4" s="510"/>
      <c r="K4" s="511"/>
      <c r="L4" s="338"/>
      <c r="M4" s="387"/>
    </row>
    <row r="5" spans="1:13" ht="12.75" customHeight="1" x14ac:dyDescent="0.2">
      <c r="A5" s="387"/>
      <c r="B5" s="350"/>
      <c r="C5" s="351" t="s">
        <v>185</v>
      </c>
      <c r="D5" s="351"/>
      <c r="E5" s="351"/>
      <c r="F5" s="509">
        <f>'Desalination Info'!E5</f>
        <v>0</v>
      </c>
      <c r="G5" s="510"/>
      <c r="H5" s="510"/>
      <c r="I5" s="510"/>
      <c r="J5" s="510"/>
      <c r="K5" s="511"/>
      <c r="L5" s="338"/>
      <c r="M5" s="387"/>
    </row>
    <row r="6" spans="1:13" ht="12.75" customHeight="1" x14ac:dyDescent="0.2">
      <c r="A6" s="387"/>
      <c r="B6" s="350"/>
      <c r="C6" s="351" t="s">
        <v>186</v>
      </c>
      <c r="D6" s="351"/>
      <c r="E6" s="351"/>
      <c r="F6" s="509">
        <f>'Desalination Info'!E6</f>
        <v>0</v>
      </c>
      <c r="G6" s="510"/>
      <c r="H6" s="510"/>
      <c r="I6" s="510"/>
      <c r="J6" s="510"/>
      <c r="K6" s="511"/>
      <c r="L6" s="338"/>
      <c r="M6" s="387"/>
    </row>
    <row r="7" spans="1:13" ht="12.75" customHeight="1" x14ac:dyDescent="0.2">
      <c r="A7" s="387"/>
      <c r="B7" s="350"/>
      <c r="C7" s="351" t="s">
        <v>187</v>
      </c>
      <c r="D7" s="351"/>
      <c r="E7" s="351"/>
      <c r="F7" s="509">
        <f>'Desalination Info'!E7</f>
        <v>0</v>
      </c>
      <c r="G7" s="510"/>
      <c r="H7" s="510"/>
      <c r="I7" s="510"/>
      <c r="J7" s="510"/>
      <c r="K7" s="511"/>
      <c r="L7" s="338"/>
      <c r="M7" s="387"/>
    </row>
    <row r="8" spans="1:13" ht="12.75" customHeight="1" thickBot="1" x14ac:dyDescent="0.25">
      <c r="A8" s="387"/>
      <c r="B8" s="340"/>
      <c r="C8" s="341"/>
      <c r="D8" s="341"/>
      <c r="E8" s="341"/>
      <c r="F8" s="341"/>
      <c r="G8" s="341"/>
      <c r="H8" s="341"/>
      <c r="I8" s="341"/>
      <c r="J8" s="341"/>
      <c r="K8" s="341"/>
      <c r="L8" s="342"/>
      <c r="M8" s="387"/>
    </row>
    <row r="9" spans="1:13" ht="12.75" customHeight="1" thickTop="1" thickBot="1" x14ac:dyDescent="0.25">
      <c r="A9" s="387"/>
      <c r="B9" s="387"/>
      <c r="C9" s="387"/>
      <c r="D9" s="387"/>
      <c r="E9" s="387"/>
      <c r="F9" s="387"/>
      <c r="G9" s="387"/>
      <c r="H9" s="387"/>
      <c r="I9" s="387"/>
      <c r="J9" s="387"/>
      <c r="K9" s="387"/>
      <c r="L9" s="387"/>
      <c r="M9" s="387"/>
    </row>
    <row r="10" spans="1:13" ht="19.5" customHeight="1" thickTop="1" x14ac:dyDescent="0.35">
      <c r="A10" s="387"/>
      <c r="B10" s="348" t="s">
        <v>194</v>
      </c>
      <c r="C10" s="349"/>
      <c r="D10" s="349"/>
      <c r="E10" s="349"/>
      <c r="F10" s="349"/>
      <c r="G10" s="345"/>
      <c r="H10" s="345"/>
      <c r="I10" s="345"/>
      <c r="J10" s="345"/>
      <c r="K10" s="345"/>
      <c r="L10" s="346"/>
      <c r="M10" s="387"/>
    </row>
    <row r="11" spans="1:13" ht="12.75" customHeight="1" x14ac:dyDescent="0.2">
      <c r="A11" s="387"/>
      <c r="B11" s="336"/>
      <c r="C11" s="337"/>
      <c r="D11" s="337"/>
      <c r="E11" s="337"/>
      <c r="F11" s="337"/>
      <c r="G11" s="337"/>
      <c r="H11" s="337"/>
      <c r="I11" s="337"/>
      <c r="J11" s="337"/>
      <c r="K11" s="337"/>
      <c r="L11" s="338"/>
      <c r="M11" s="387"/>
    </row>
    <row r="12" spans="1:13" ht="12.75" customHeight="1" x14ac:dyDescent="0.2">
      <c r="A12" s="387"/>
      <c r="B12" s="350"/>
      <c r="C12" s="351" t="s">
        <v>189</v>
      </c>
      <c r="D12" s="351"/>
      <c r="E12" s="351"/>
      <c r="F12" s="509">
        <f>'Desalination Info'!E12</f>
        <v>0</v>
      </c>
      <c r="G12" s="510"/>
      <c r="H12" s="510"/>
      <c r="I12" s="510"/>
      <c r="J12" s="510"/>
      <c r="K12" s="511"/>
      <c r="L12" s="338"/>
      <c r="M12" s="387"/>
    </row>
    <row r="13" spans="1:13" ht="12.75" customHeight="1" x14ac:dyDescent="0.2">
      <c r="A13" s="387"/>
      <c r="B13" s="350"/>
      <c r="C13" s="351" t="s">
        <v>190</v>
      </c>
      <c r="D13" s="351"/>
      <c r="E13" s="351"/>
      <c r="F13" s="509">
        <f>'Desalination Info'!E13</f>
        <v>0</v>
      </c>
      <c r="G13" s="510"/>
      <c r="H13" s="510"/>
      <c r="I13" s="510"/>
      <c r="J13" s="510"/>
      <c r="K13" s="511"/>
      <c r="L13" s="338"/>
      <c r="M13" s="387"/>
    </row>
    <row r="14" spans="1:13" ht="12.75" customHeight="1" x14ac:dyDescent="0.2">
      <c r="A14" s="387"/>
      <c r="B14" s="350"/>
      <c r="C14" s="351" t="s">
        <v>275</v>
      </c>
      <c r="D14" s="351"/>
      <c r="E14" s="351"/>
      <c r="F14" s="509">
        <f>'Desalination Info'!E14</f>
        <v>0</v>
      </c>
      <c r="G14" s="510"/>
      <c r="H14" s="510"/>
      <c r="I14" s="510"/>
      <c r="J14" s="510"/>
      <c r="K14" s="511"/>
      <c r="L14" s="338"/>
      <c r="M14" s="387"/>
    </row>
    <row r="15" spans="1:13" ht="12.75" customHeight="1" x14ac:dyDescent="0.2">
      <c r="A15" s="387"/>
      <c r="B15" s="350"/>
      <c r="C15" s="351" t="s">
        <v>398</v>
      </c>
      <c r="D15" s="351"/>
      <c r="E15" s="351"/>
      <c r="F15" s="509" t="str">
        <f>'Desalination Info'!E15</f>
        <v>Select-</v>
      </c>
      <c r="G15" s="510"/>
      <c r="H15" s="510"/>
      <c r="I15" s="510"/>
      <c r="J15" s="510"/>
      <c r="K15" s="511"/>
      <c r="L15" s="338"/>
      <c r="M15" s="387"/>
    </row>
    <row r="16" spans="1:13" ht="12.75" customHeight="1" x14ac:dyDescent="0.2">
      <c r="A16" s="387"/>
      <c r="B16" s="350"/>
      <c r="C16" s="351" t="s">
        <v>399</v>
      </c>
      <c r="D16" s="351"/>
      <c r="E16" s="351"/>
      <c r="F16" s="509">
        <f>'Desalination Info'!E16</f>
        <v>0</v>
      </c>
      <c r="G16" s="510"/>
      <c r="H16" s="510"/>
      <c r="I16" s="510"/>
      <c r="J16" s="510"/>
      <c r="K16" s="511"/>
      <c r="L16" s="338"/>
      <c r="M16" s="387"/>
    </row>
    <row r="17" spans="1:13" ht="12.75" customHeight="1" x14ac:dyDescent="0.2">
      <c r="A17" s="387"/>
      <c r="B17" s="350"/>
      <c r="C17" s="351"/>
      <c r="D17" s="351"/>
      <c r="E17" s="351"/>
      <c r="F17" s="351"/>
      <c r="G17" s="337"/>
      <c r="H17" s="337"/>
      <c r="I17" s="337"/>
      <c r="J17" s="337"/>
      <c r="K17" s="337"/>
      <c r="L17" s="338"/>
      <c r="M17" s="387"/>
    </row>
    <row r="18" spans="1:13" ht="12.75" customHeight="1" x14ac:dyDescent="0.2">
      <c r="A18" s="387"/>
      <c r="B18" s="350"/>
      <c r="C18" s="351"/>
      <c r="D18" s="351"/>
      <c r="E18" s="351"/>
      <c r="F18" s="351"/>
      <c r="G18" s="351" t="s">
        <v>12</v>
      </c>
      <c r="H18" s="351"/>
      <c r="I18" s="351" t="s">
        <v>11</v>
      </c>
      <c r="J18" s="337"/>
      <c r="K18" s="337"/>
      <c r="L18" s="338"/>
      <c r="M18" s="387"/>
    </row>
    <row r="19" spans="1:13" ht="12.75" customHeight="1" x14ac:dyDescent="0.2">
      <c r="A19" s="387"/>
      <c r="B19" s="350"/>
      <c r="C19" s="351" t="s">
        <v>201</v>
      </c>
      <c r="D19" s="351"/>
      <c r="E19" s="351"/>
      <c r="F19" s="351"/>
      <c r="G19" s="359" t="s">
        <v>153</v>
      </c>
      <c r="H19" s="337"/>
      <c r="I19" s="365">
        <f>'Desalination Info'!G21</f>
        <v>0</v>
      </c>
      <c r="J19" s="337"/>
      <c r="K19" s="337"/>
      <c r="L19" s="338"/>
      <c r="M19" s="387"/>
    </row>
    <row r="20" spans="1:13" ht="12.75" customHeight="1" x14ac:dyDescent="0.2">
      <c r="A20" s="387"/>
      <c r="B20" s="350"/>
      <c r="C20" s="351" t="s">
        <v>227</v>
      </c>
      <c r="D20" s="351"/>
      <c r="E20" s="351"/>
      <c r="F20" s="351"/>
      <c r="G20" s="359" t="s">
        <v>153</v>
      </c>
      <c r="H20" s="337"/>
      <c r="I20" s="365">
        <f>'Desalination Info'!G22</f>
        <v>0</v>
      </c>
      <c r="J20" s="337"/>
      <c r="K20" s="337"/>
      <c r="L20" s="338"/>
      <c r="M20" s="387"/>
    </row>
    <row r="21" spans="1:13" ht="12.75" customHeight="1" x14ac:dyDescent="0.2">
      <c r="A21" s="387"/>
      <c r="B21" s="350"/>
      <c r="C21" s="351"/>
      <c r="D21" s="351"/>
      <c r="E21" s="351"/>
      <c r="F21" s="351"/>
      <c r="G21" s="366"/>
      <c r="H21" s="337"/>
      <c r="I21" s="358"/>
      <c r="J21" s="337"/>
      <c r="K21" s="337"/>
      <c r="L21" s="338"/>
      <c r="M21" s="387"/>
    </row>
    <row r="22" spans="1:13" ht="12.75" customHeight="1" x14ac:dyDescent="0.2">
      <c r="A22" s="387"/>
      <c r="B22" s="350"/>
      <c r="C22" s="351" t="s">
        <v>467</v>
      </c>
      <c r="D22" s="351"/>
      <c r="E22" s="351"/>
      <c r="F22" s="351"/>
      <c r="G22" s="359" t="str">
        <f>'Desalination Info'!E25</f>
        <v>°F</v>
      </c>
      <c r="H22" s="337"/>
      <c r="I22" s="359">
        <f>'Desalination Info'!G25</f>
        <v>0</v>
      </c>
      <c r="J22" s="337"/>
      <c r="K22" s="337"/>
      <c r="L22" s="338"/>
      <c r="M22" s="387"/>
    </row>
    <row r="23" spans="1:13" ht="12.75" customHeight="1" x14ac:dyDescent="0.2">
      <c r="A23" s="387"/>
      <c r="B23" s="350"/>
      <c r="C23" s="351" t="s">
        <v>468</v>
      </c>
      <c r="D23" s="351"/>
      <c r="E23" s="351"/>
      <c r="F23" s="351"/>
      <c r="G23" s="359" t="str">
        <f>'Desalination Info'!E26</f>
        <v>mg/L</v>
      </c>
      <c r="H23" s="337"/>
      <c r="I23" s="359">
        <f>'Desalination Info'!G26</f>
        <v>0</v>
      </c>
      <c r="J23" s="337"/>
      <c r="K23" s="337"/>
      <c r="L23" s="338"/>
      <c r="M23" s="387"/>
    </row>
    <row r="24" spans="1:13" ht="12.75" customHeight="1" x14ac:dyDescent="0.2">
      <c r="A24" s="387"/>
      <c r="B24" s="350"/>
      <c r="C24" s="351"/>
      <c r="D24" s="351"/>
      <c r="E24" s="351"/>
      <c r="F24" s="351"/>
      <c r="G24" s="366"/>
      <c r="H24" s="337"/>
      <c r="I24" s="358"/>
      <c r="J24" s="337"/>
      <c r="K24" s="337"/>
      <c r="L24" s="338"/>
      <c r="M24" s="387"/>
    </row>
    <row r="25" spans="1:13" ht="12.75" customHeight="1" thickBot="1" x14ac:dyDescent="0.25">
      <c r="A25" s="387"/>
      <c r="B25" s="340"/>
      <c r="C25" s="341"/>
      <c r="D25" s="341"/>
      <c r="E25" s="341"/>
      <c r="F25" s="341"/>
      <c r="G25" s="341"/>
      <c r="H25" s="341"/>
      <c r="I25" s="341"/>
      <c r="J25" s="341"/>
      <c r="K25" s="341"/>
      <c r="L25" s="342"/>
      <c r="M25" s="387"/>
    </row>
    <row r="26" spans="1:13" ht="12.75" customHeight="1" thickTop="1" thickBot="1" x14ac:dyDescent="0.25">
      <c r="A26" s="363"/>
      <c r="B26" s="363"/>
      <c r="C26" s="363"/>
      <c r="D26" s="363"/>
      <c r="E26" s="363"/>
      <c r="F26" s="363"/>
      <c r="G26" s="364"/>
      <c r="H26" s="363"/>
      <c r="I26" s="363"/>
      <c r="J26" s="363"/>
      <c r="K26" s="363"/>
      <c r="L26" s="363"/>
      <c r="M26" s="387"/>
    </row>
    <row r="27" spans="1:13" ht="19.5" customHeight="1" thickTop="1" x14ac:dyDescent="0.35">
      <c r="A27" s="363"/>
      <c r="B27" s="348" t="s">
        <v>235</v>
      </c>
      <c r="C27" s="349"/>
      <c r="D27" s="349"/>
      <c r="E27" s="349"/>
      <c r="F27" s="349"/>
      <c r="G27" s="349"/>
      <c r="H27" s="345"/>
      <c r="I27" s="345"/>
      <c r="J27" s="345"/>
      <c r="K27" s="345"/>
      <c r="L27" s="346"/>
      <c r="M27" s="387"/>
    </row>
    <row r="28" spans="1:13" ht="12.75" customHeight="1" x14ac:dyDescent="0.2">
      <c r="A28" s="363"/>
      <c r="B28" s="336"/>
      <c r="C28" s="337"/>
      <c r="D28" s="337"/>
      <c r="E28" s="337"/>
      <c r="F28" s="337"/>
      <c r="G28" s="337"/>
      <c r="H28" s="337"/>
      <c r="I28" s="337"/>
      <c r="J28" s="337"/>
      <c r="K28" s="337"/>
      <c r="L28" s="338"/>
      <c r="M28" s="387"/>
    </row>
    <row r="29" spans="1:13" ht="12.75" customHeight="1" x14ac:dyDescent="0.2">
      <c r="A29" s="363"/>
      <c r="B29" s="336"/>
      <c r="C29" s="536" t="s">
        <v>317</v>
      </c>
      <c r="D29" s="537"/>
      <c r="E29" s="358"/>
      <c r="F29" s="471" t="str">
        <f>'Scenarios '!D37</f>
        <v>Hybrid System</v>
      </c>
      <c r="G29" s="469"/>
      <c r="H29" s="466"/>
      <c r="I29" s="466"/>
      <c r="J29" s="466"/>
      <c r="K29" s="467"/>
      <c r="L29" s="338"/>
      <c r="M29" s="387"/>
    </row>
    <row r="30" spans="1:13" ht="12.75" customHeight="1" x14ac:dyDescent="0.2">
      <c r="A30" s="363"/>
      <c r="B30" s="336"/>
      <c r="C30" s="536" t="s">
        <v>318</v>
      </c>
      <c r="D30" s="537"/>
      <c r="E30" s="358"/>
      <c r="F30" s="471" t="str">
        <f>'Scenarios '!D41</f>
        <v xml:space="preserve">Grid Electricity </v>
      </c>
      <c r="G30" s="469"/>
      <c r="H30" s="469"/>
      <c r="I30" s="469"/>
      <c r="J30" s="469"/>
      <c r="K30" s="470"/>
      <c r="L30" s="338"/>
      <c r="M30" s="387"/>
    </row>
    <row r="31" spans="1:13" ht="12.75" customHeight="1" x14ac:dyDescent="0.2">
      <c r="A31" s="363"/>
      <c r="B31" s="336"/>
      <c r="C31" s="351"/>
      <c r="D31" s="472"/>
      <c r="E31" s="358"/>
      <c r="F31" s="337"/>
      <c r="G31" s="337"/>
      <c r="H31" s="337"/>
      <c r="I31" s="337"/>
      <c r="J31" s="337"/>
      <c r="K31" s="337"/>
      <c r="L31" s="338"/>
      <c r="M31" s="387"/>
    </row>
    <row r="32" spans="1:13" ht="12.75" customHeight="1" x14ac:dyDescent="0.2">
      <c r="A32" s="363"/>
      <c r="B32" s="350"/>
      <c r="C32" s="358"/>
      <c r="D32" s="358"/>
      <c r="E32" s="358"/>
      <c r="F32" s="358"/>
      <c r="G32" s="351" t="s">
        <v>12</v>
      </c>
      <c r="H32" s="351"/>
      <c r="I32" s="473" t="str">
        <f>C29</f>
        <v>Power Source #1</v>
      </c>
      <c r="J32" s="351"/>
      <c r="K32" s="473" t="str">
        <f>C30</f>
        <v>Power Source #2</v>
      </c>
      <c r="L32" s="338"/>
      <c r="M32" s="387"/>
    </row>
    <row r="33" spans="1:13" ht="12.75" customHeight="1" x14ac:dyDescent="0.2">
      <c r="A33" s="363"/>
      <c r="B33" s="350"/>
      <c r="C33" s="351" t="s">
        <v>160</v>
      </c>
      <c r="D33" s="351"/>
      <c r="E33" s="351"/>
      <c r="F33" s="351"/>
      <c r="G33" s="359" t="s">
        <v>156</v>
      </c>
      <c r="H33" s="337"/>
      <c r="I33" s="365">
        <f>ROUND('Energy Use'!G18,1)</f>
        <v>0</v>
      </c>
      <c r="J33" s="337"/>
      <c r="K33" s="437">
        <f>ROUND('Energy Use'!G31,1)</f>
        <v>0</v>
      </c>
      <c r="L33" s="338"/>
      <c r="M33" s="387"/>
    </row>
    <row r="34" spans="1:13" ht="12.75" customHeight="1" x14ac:dyDescent="0.2">
      <c r="A34" s="363"/>
      <c r="B34" s="350"/>
      <c r="C34" s="351" t="s">
        <v>308</v>
      </c>
      <c r="D34" s="351"/>
      <c r="E34" s="351"/>
      <c r="F34" s="351"/>
      <c r="G34" s="359" t="s">
        <v>161</v>
      </c>
      <c r="H34" s="337"/>
      <c r="I34" s="374">
        <f>ROUND('Hybrid Power'!H18,-3)</f>
        <v>0</v>
      </c>
      <c r="J34" s="337"/>
      <c r="K34" s="374">
        <f>ROUND('Scenarios '!I18,-2)</f>
        <v>0</v>
      </c>
      <c r="L34" s="338"/>
      <c r="M34" s="387"/>
    </row>
    <row r="35" spans="1:13" ht="12.75" customHeight="1" x14ac:dyDescent="0.2">
      <c r="A35" s="363"/>
      <c r="B35" s="350"/>
      <c r="C35" s="351"/>
      <c r="D35" s="351"/>
      <c r="E35" s="351"/>
      <c r="F35" s="351"/>
      <c r="G35" s="351"/>
      <c r="H35" s="351"/>
      <c r="I35" s="351"/>
      <c r="J35" s="351"/>
      <c r="K35" s="351"/>
      <c r="L35" s="338"/>
      <c r="M35" s="387"/>
    </row>
    <row r="36" spans="1:13" ht="12.75" customHeight="1" x14ac:dyDescent="0.2">
      <c r="A36" s="363"/>
      <c r="B36" s="350"/>
      <c r="C36" s="351" t="s">
        <v>317</v>
      </c>
      <c r="D36" s="351"/>
      <c r="E36" s="351"/>
      <c r="F36" s="351"/>
      <c r="G36" s="351" t="s">
        <v>12</v>
      </c>
      <c r="H36" s="351"/>
      <c r="I36" s="351" t="str">
        <f>I32</f>
        <v>Power Source #1</v>
      </c>
      <c r="J36" s="351"/>
      <c r="K36" s="351" t="str">
        <f>K32</f>
        <v>Power Source #2</v>
      </c>
      <c r="L36" s="338"/>
      <c r="M36" s="387"/>
    </row>
    <row r="37" spans="1:13" ht="12.75" customHeight="1" x14ac:dyDescent="0.2">
      <c r="A37" s="363"/>
      <c r="B37" s="350"/>
      <c r="C37" s="358" t="s">
        <v>365</v>
      </c>
      <c r="D37" s="351"/>
      <c r="E37" s="351"/>
      <c r="F37" s="351"/>
      <c r="G37" s="359" t="s">
        <v>162</v>
      </c>
      <c r="H37" s="337"/>
      <c r="I37" s="401">
        <f>'Hybrid Power'!H28</f>
        <v>0</v>
      </c>
      <c r="J37" s="337"/>
      <c r="K37" s="478"/>
      <c r="L37" s="338"/>
      <c r="M37" s="387"/>
    </row>
    <row r="38" spans="1:13" ht="12.75" customHeight="1" x14ac:dyDescent="0.2">
      <c r="A38" s="363"/>
      <c r="B38" s="350"/>
      <c r="C38" s="358" t="s">
        <v>366</v>
      </c>
      <c r="D38" s="351"/>
      <c r="E38" s="351"/>
      <c r="F38" s="351"/>
      <c r="G38" s="359" t="s">
        <v>162</v>
      </c>
      <c r="H38" s="337"/>
      <c r="I38" s="478">
        <f>'Hybrid Power'!H29</f>
        <v>0</v>
      </c>
      <c r="J38" s="337"/>
      <c r="K38" s="478"/>
      <c r="L38" s="338"/>
      <c r="M38" s="387"/>
    </row>
    <row r="39" spans="1:13" ht="12.75" customHeight="1" x14ac:dyDescent="0.2">
      <c r="A39" s="363"/>
      <c r="B39" s="350"/>
      <c r="C39" s="351"/>
      <c r="D39" s="351"/>
      <c r="E39" s="351"/>
      <c r="F39" s="351"/>
      <c r="G39" s="366"/>
      <c r="H39" s="337"/>
      <c r="I39" s="358"/>
      <c r="J39" s="337"/>
      <c r="K39" s="358"/>
      <c r="L39" s="338"/>
      <c r="M39" s="387"/>
    </row>
    <row r="40" spans="1:13" ht="12.75" customHeight="1" x14ac:dyDescent="0.2">
      <c r="A40" s="363"/>
      <c r="B40" s="350"/>
      <c r="C40" s="351" t="s">
        <v>318</v>
      </c>
      <c r="D40" s="351"/>
      <c r="E40" s="351"/>
      <c r="F40" s="351"/>
      <c r="G40" s="351" t="s">
        <v>12</v>
      </c>
      <c r="H40" s="351"/>
      <c r="I40" s="351" t="str">
        <f>I36</f>
        <v>Power Source #1</v>
      </c>
      <c r="J40" s="351"/>
      <c r="K40" s="473" t="str">
        <f>C30</f>
        <v>Power Source #2</v>
      </c>
      <c r="L40" s="338"/>
      <c r="M40" s="387"/>
    </row>
    <row r="41" spans="1:13" ht="12.75" customHeight="1" x14ac:dyDescent="0.2">
      <c r="A41" s="363"/>
      <c r="B41" s="350"/>
      <c r="C41" s="358" t="s">
        <v>366</v>
      </c>
      <c r="D41" s="351"/>
      <c r="E41" s="351"/>
      <c r="F41" s="351"/>
      <c r="G41" s="359" t="s">
        <v>162</v>
      </c>
      <c r="H41" s="337"/>
      <c r="I41" s="359" t="s">
        <v>419</v>
      </c>
      <c r="J41" s="337"/>
      <c r="K41" s="401">
        <f>'Scenarios '!I19</f>
        <v>0</v>
      </c>
      <c r="L41" s="338"/>
      <c r="M41" s="387"/>
    </row>
    <row r="42" spans="1:13" ht="12.75" customHeight="1" thickBot="1" x14ac:dyDescent="0.25">
      <c r="A42" s="363"/>
      <c r="B42" s="340"/>
      <c r="C42" s="341"/>
      <c r="D42" s="341"/>
      <c r="E42" s="341"/>
      <c r="F42" s="341"/>
      <c r="G42" s="341"/>
      <c r="H42" s="341"/>
      <c r="I42" s="341"/>
      <c r="J42" s="341"/>
      <c r="K42" s="341"/>
      <c r="L42" s="342"/>
      <c r="M42" s="387"/>
    </row>
    <row r="43" spans="1:13" ht="12.75" customHeight="1" thickTop="1" thickBot="1" x14ac:dyDescent="0.25">
      <c r="A43" s="363"/>
      <c r="B43" s="363"/>
      <c r="C43" s="363"/>
      <c r="D43" s="363"/>
      <c r="E43" s="363"/>
      <c r="F43" s="363"/>
      <c r="G43" s="364"/>
      <c r="H43" s="363"/>
      <c r="I43" s="363"/>
      <c r="J43" s="363"/>
      <c r="K43" s="363"/>
      <c r="L43" s="363"/>
      <c r="M43" s="387"/>
    </row>
    <row r="44" spans="1:13" ht="19.5" customHeight="1" thickTop="1" x14ac:dyDescent="0.35">
      <c r="A44" s="363"/>
      <c r="B44" s="348" t="s">
        <v>236</v>
      </c>
      <c r="C44" s="349"/>
      <c r="D44" s="349"/>
      <c r="E44" s="349"/>
      <c r="F44" s="349"/>
      <c r="G44" s="349"/>
      <c r="H44" s="345"/>
      <c r="I44" s="345"/>
      <c r="J44" s="345"/>
      <c r="K44" s="345"/>
      <c r="L44" s="346"/>
      <c r="M44" s="387"/>
    </row>
    <row r="45" spans="1:13" ht="12.75" customHeight="1" x14ac:dyDescent="0.2">
      <c r="A45" s="363"/>
      <c r="B45" s="336"/>
      <c r="C45" s="337"/>
      <c r="D45" s="337"/>
      <c r="E45" s="337"/>
      <c r="F45" s="337"/>
      <c r="G45" s="337"/>
      <c r="H45" s="337"/>
      <c r="I45" s="337"/>
      <c r="J45" s="337"/>
      <c r="K45" s="337"/>
      <c r="L45" s="338"/>
      <c r="M45" s="387"/>
    </row>
    <row r="46" spans="1:13" ht="12.75" customHeight="1" x14ac:dyDescent="0.2">
      <c r="A46" s="363"/>
      <c r="B46" s="336"/>
      <c r="C46" s="351" t="s">
        <v>367</v>
      </c>
      <c r="D46" s="351"/>
      <c r="E46" s="351"/>
      <c r="F46" s="351"/>
      <c r="G46" s="351" t="s">
        <v>12</v>
      </c>
      <c r="H46" s="351"/>
      <c r="I46" s="473" t="str">
        <f>C29</f>
        <v>Power Source #1</v>
      </c>
      <c r="J46" s="351"/>
      <c r="K46" s="473" t="str">
        <f>C30</f>
        <v>Power Source #2</v>
      </c>
      <c r="L46" s="338"/>
      <c r="M46" s="387"/>
    </row>
    <row r="47" spans="1:13" ht="12.75" customHeight="1" x14ac:dyDescent="0.2">
      <c r="A47" s="363"/>
      <c r="B47" s="336"/>
      <c r="C47" s="358" t="s">
        <v>368</v>
      </c>
      <c r="D47" s="351"/>
      <c r="E47" s="351"/>
      <c r="F47" s="351"/>
      <c r="G47" s="359" t="s">
        <v>237</v>
      </c>
      <c r="H47" s="337"/>
      <c r="I47" s="374">
        <f>ROUND('Hybrid - CAP'!F98,-5)</f>
        <v>0</v>
      </c>
      <c r="J47" s="337"/>
      <c r="K47" s="374">
        <f>ROUND('Grid - CAP '!G54,-5)</f>
        <v>0</v>
      </c>
      <c r="L47" s="338"/>
      <c r="M47" s="387"/>
    </row>
    <row r="48" spans="1:13" ht="12.75" customHeight="1" x14ac:dyDescent="0.2">
      <c r="A48" s="363"/>
      <c r="B48" s="336"/>
      <c r="C48" s="358" t="s">
        <v>372</v>
      </c>
      <c r="D48" s="351"/>
      <c r="E48" s="351"/>
      <c r="F48" s="351"/>
      <c r="G48" s="359" t="s">
        <v>174</v>
      </c>
      <c r="H48" s="337"/>
      <c r="I48" s="374" t="e">
        <f>ROUND(I47/($I$37+$I$38)/1000,-1)</f>
        <v>#DIV/0!</v>
      </c>
      <c r="J48" s="337"/>
      <c r="K48" s="374" t="e">
        <f>ROUND(K47/$K$41/1000,-2)</f>
        <v>#DIV/0!</v>
      </c>
      <c r="L48" s="338"/>
      <c r="M48" s="387"/>
    </row>
    <row r="49" spans="1:13" ht="12.75" customHeight="1" x14ac:dyDescent="0.2">
      <c r="A49" s="363"/>
      <c r="B49" s="336"/>
      <c r="C49" s="358" t="s">
        <v>369</v>
      </c>
      <c r="D49" s="351"/>
      <c r="E49" s="351"/>
      <c r="F49" s="351"/>
      <c r="G49" s="359" t="s">
        <v>237</v>
      </c>
      <c r="H49" s="337"/>
      <c r="I49" s="374" t="e">
        <f>ROUND('Hybrid - O&amp;M'!H93,-5)</f>
        <v>#DIV/0!</v>
      </c>
      <c r="J49" s="337"/>
      <c r="K49" s="374">
        <f>ROUND('Grid - O&amp;M'!G45,-2)</f>
        <v>0</v>
      </c>
      <c r="L49" s="338"/>
      <c r="M49" s="387"/>
    </row>
    <row r="50" spans="1:13" ht="12.75" customHeight="1" x14ac:dyDescent="0.2">
      <c r="A50" s="363"/>
      <c r="B50" s="336"/>
      <c r="C50" s="358" t="s">
        <v>373</v>
      </c>
      <c r="D50" s="351"/>
      <c r="E50" s="351"/>
      <c r="F50" s="351"/>
      <c r="G50" s="359" t="s">
        <v>174</v>
      </c>
      <c r="H50" s="337"/>
      <c r="I50" s="374" t="e">
        <f>ROUND(I49/($I$37+$I$38)/1000,-1)</f>
        <v>#DIV/0!</v>
      </c>
      <c r="J50" s="337"/>
      <c r="K50" s="374" t="e">
        <f>ROUND(K49/$K$41/1000,-1)</f>
        <v>#DIV/0!</v>
      </c>
      <c r="L50" s="338"/>
      <c r="M50" s="387"/>
    </row>
    <row r="51" spans="1:13" ht="12.75" customHeight="1" x14ac:dyDescent="0.2">
      <c r="A51" s="363"/>
      <c r="B51" s="336"/>
      <c r="C51" s="358"/>
      <c r="D51" s="351"/>
      <c r="E51" s="351"/>
      <c r="F51" s="351"/>
      <c r="G51" s="474"/>
      <c r="H51" s="337"/>
      <c r="I51" s="474"/>
      <c r="J51" s="337"/>
      <c r="K51" s="474"/>
      <c r="L51" s="338"/>
      <c r="M51" s="387"/>
    </row>
    <row r="52" spans="1:13" ht="12.75" customHeight="1" x14ac:dyDescent="0.2">
      <c r="A52" s="363"/>
      <c r="B52" s="336"/>
      <c r="C52" s="378" t="s">
        <v>374</v>
      </c>
      <c r="D52" s="351"/>
      <c r="E52" s="351"/>
      <c r="F52" s="351"/>
      <c r="G52" s="359" t="s">
        <v>237</v>
      </c>
      <c r="H52" s="337"/>
      <c r="I52" s="374" t="e">
        <f>I47+I49</f>
        <v>#DIV/0!</v>
      </c>
      <c r="J52" s="337"/>
      <c r="K52" s="374">
        <f>ROUND(K47+K49,-4)</f>
        <v>0</v>
      </c>
      <c r="L52" s="338"/>
      <c r="M52" s="387"/>
    </row>
    <row r="53" spans="1:13" ht="12.75" customHeight="1" x14ac:dyDescent="0.2">
      <c r="A53" s="363"/>
      <c r="B53" s="336"/>
      <c r="C53" s="378" t="s">
        <v>375</v>
      </c>
      <c r="D53" s="351"/>
      <c r="E53" s="351"/>
      <c r="F53" s="351"/>
      <c r="G53" s="359" t="s">
        <v>174</v>
      </c>
      <c r="H53" s="337"/>
      <c r="I53" s="374" t="e">
        <f>ROUND(I52/($I$37+$I$38)/1000,-2)</f>
        <v>#DIV/0!</v>
      </c>
      <c r="J53" s="337"/>
      <c r="K53" s="374" t="e">
        <f>ROUND(K52/$K$41/1000,-1)</f>
        <v>#DIV/0!</v>
      </c>
      <c r="L53" s="338"/>
      <c r="M53" s="387"/>
    </row>
    <row r="54" spans="1:13" ht="12.75" customHeight="1" x14ac:dyDescent="0.2">
      <c r="A54" s="363"/>
      <c r="B54" s="336"/>
      <c r="C54" s="351"/>
      <c r="D54" s="351"/>
      <c r="E54" s="351"/>
      <c r="F54" s="351"/>
      <c r="G54" s="366"/>
      <c r="H54" s="337"/>
      <c r="I54" s="358"/>
      <c r="J54" s="337"/>
      <c r="K54" s="358"/>
      <c r="L54" s="338"/>
      <c r="M54" s="387"/>
    </row>
    <row r="55" spans="1:13" ht="12.75" customHeight="1" x14ac:dyDescent="0.2">
      <c r="A55" s="363"/>
      <c r="B55" s="336"/>
      <c r="C55" s="351" t="s">
        <v>355</v>
      </c>
      <c r="D55" s="351"/>
      <c r="E55" s="351"/>
      <c r="F55" s="351"/>
      <c r="G55" s="351" t="s">
        <v>12</v>
      </c>
      <c r="H55" s="351"/>
      <c r="I55" s="351" t="str">
        <f>I46</f>
        <v>Power Source #1</v>
      </c>
      <c r="J55" s="337"/>
      <c r="K55" s="351" t="str">
        <f>K46</f>
        <v>Power Source #2</v>
      </c>
      <c r="L55" s="338"/>
      <c r="M55" s="387"/>
    </row>
    <row r="56" spans="1:13" ht="12.75" customHeight="1" x14ac:dyDescent="0.2">
      <c r="A56" s="363"/>
      <c r="B56" s="336"/>
      <c r="C56" s="358" t="s">
        <v>356</v>
      </c>
      <c r="D56" s="351"/>
      <c r="E56" s="351"/>
      <c r="F56" s="351"/>
      <c r="G56" s="359" t="s">
        <v>237</v>
      </c>
      <c r="H56" s="337"/>
      <c r="I56" s="374" t="e">
        <f>ROUND('OPT 2 LCC Capital'!F9*1000,-5)</f>
        <v>#VALUE!</v>
      </c>
      <c r="J56" s="337"/>
      <c r="K56" s="374" t="e">
        <f>ROUND('OPT 3 LCC Capital'!F9*1000,-2)</f>
        <v>#VALUE!</v>
      </c>
      <c r="L56" s="338"/>
      <c r="M56" s="387"/>
    </row>
    <row r="57" spans="1:13" ht="12.75" customHeight="1" x14ac:dyDescent="0.2">
      <c r="A57" s="363"/>
      <c r="B57" s="336"/>
      <c r="C57" s="358" t="s">
        <v>370</v>
      </c>
      <c r="D57" s="351"/>
      <c r="E57" s="351"/>
      <c r="F57" s="351"/>
      <c r="G57" s="359" t="s">
        <v>174</v>
      </c>
      <c r="H57" s="337"/>
      <c r="I57" s="374" t="e">
        <f>ROUND(I56/($I$37+$I$38)/1000,-1)</f>
        <v>#VALUE!</v>
      </c>
      <c r="J57" s="337"/>
      <c r="K57" s="374" t="e">
        <f>ROUND(K56/$K$41/1000,1)</f>
        <v>#VALUE!</v>
      </c>
      <c r="L57" s="338"/>
      <c r="M57" s="387"/>
    </row>
    <row r="58" spans="1:13" ht="12.75" customHeight="1" x14ac:dyDescent="0.2">
      <c r="A58" s="363"/>
      <c r="B58" s="336"/>
      <c r="C58" s="358" t="s">
        <v>357</v>
      </c>
      <c r="D58" s="351"/>
      <c r="E58" s="351"/>
      <c r="F58" s="337"/>
      <c r="G58" s="359" t="s">
        <v>237</v>
      </c>
      <c r="H58" s="337"/>
      <c r="I58" s="374" t="e">
        <f>ROUND('OPT 2 LCC O&amp;M'!F9,-5)</f>
        <v>#N/A</v>
      </c>
      <c r="J58" s="337"/>
      <c r="K58" s="374" t="e">
        <f>ROUND('OPT 3 LCC O&amp;M'!F9,-4)</f>
        <v>#N/A</v>
      </c>
      <c r="L58" s="338"/>
      <c r="M58" s="387"/>
    </row>
    <row r="59" spans="1:13" ht="12.75" customHeight="1" x14ac:dyDescent="0.2">
      <c r="A59" s="363"/>
      <c r="B59" s="336"/>
      <c r="C59" s="358" t="s">
        <v>371</v>
      </c>
      <c r="D59" s="351"/>
      <c r="E59" s="351"/>
      <c r="F59" s="337"/>
      <c r="G59" s="359" t="s">
        <v>174</v>
      </c>
      <c r="H59" s="337"/>
      <c r="I59" s="374" t="e">
        <f>ROUND(I58/($I$37+$I$38)/1000,1)</f>
        <v>#N/A</v>
      </c>
      <c r="J59" s="337"/>
      <c r="K59" s="374" t="e">
        <f>ROUND(K58/$K$41/1000,-2)</f>
        <v>#N/A</v>
      </c>
      <c r="L59" s="338"/>
      <c r="M59" s="387"/>
    </row>
    <row r="60" spans="1:13" ht="12.75" customHeight="1" x14ac:dyDescent="0.2">
      <c r="A60" s="363"/>
      <c r="B60" s="336"/>
      <c r="C60" s="358"/>
      <c r="D60" s="351"/>
      <c r="E60" s="351"/>
      <c r="F60" s="337"/>
      <c r="G60" s="474"/>
      <c r="H60" s="337"/>
      <c r="I60" s="474"/>
      <c r="J60" s="337"/>
      <c r="K60" s="474"/>
      <c r="L60" s="338"/>
      <c r="M60" s="387"/>
    </row>
    <row r="61" spans="1:13" ht="12.75" customHeight="1" x14ac:dyDescent="0.2">
      <c r="A61" s="363"/>
      <c r="B61" s="336"/>
      <c r="C61" s="378" t="s">
        <v>376</v>
      </c>
      <c r="D61" s="351"/>
      <c r="E61" s="351"/>
      <c r="F61" s="337"/>
      <c r="G61" s="359" t="s">
        <v>237</v>
      </c>
      <c r="H61" s="337"/>
      <c r="I61" s="426" t="e">
        <f>SUM(I56,I58)</f>
        <v>#VALUE!</v>
      </c>
      <c r="J61" s="337"/>
      <c r="K61" s="426" t="e">
        <f>ROUND(K56+K58,-5)</f>
        <v>#VALUE!</v>
      </c>
      <c r="L61" s="338"/>
      <c r="M61" s="387"/>
    </row>
    <row r="62" spans="1:13" ht="12.75" customHeight="1" x14ac:dyDescent="0.2">
      <c r="A62" s="363"/>
      <c r="B62" s="336"/>
      <c r="C62" s="378" t="s">
        <v>377</v>
      </c>
      <c r="D62" s="351"/>
      <c r="E62" s="351"/>
      <c r="F62" s="351"/>
      <c r="G62" s="359" t="s">
        <v>174</v>
      </c>
      <c r="H62" s="337"/>
      <c r="I62" s="374" t="e">
        <f>ROUND(I61/($I$37+$I$38)/1000,-2)</f>
        <v>#VALUE!</v>
      </c>
      <c r="J62" s="337"/>
      <c r="K62" s="374" t="e">
        <f>ROUND(K61/(K41*1000),-2)</f>
        <v>#VALUE!</v>
      </c>
      <c r="L62" s="338"/>
      <c r="M62" s="387"/>
    </row>
    <row r="63" spans="1:13" ht="12.75" customHeight="1" thickBot="1" x14ac:dyDescent="0.25">
      <c r="A63" s="387"/>
      <c r="B63" s="340"/>
      <c r="C63" s="341"/>
      <c r="D63" s="341"/>
      <c r="E63" s="341"/>
      <c r="F63" s="341"/>
      <c r="G63" s="341"/>
      <c r="H63" s="341"/>
      <c r="I63" s="341"/>
      <c r="J63" s="341"/>
      <c r="K63" s="341"/>
      <c r="L63" s="342"/>
      <c r="M63" s="387"/>
    </row>
    <row r="64" spans="1:13" ht="12.75" customHeight="1" thickTop="1" thickBot="1" x14ac:dyDescent="0.25">
      <c r="A64" s="387"/>
      <c r="B64" s="363"/>
      <c r="C64" s="363"/>
      <c r="D64" s="363"/>
      <c r="E64" s="363"/>
      <c r="F64" s="363"/>
      <c r="G64" s="364"/>
      <c r="H64" s="363"/>
      <c r="I64" s="363"/>
      <c r="J64" s="363"/>
      <c r="K64" s="363"/>
      <c r="L64" s="387"/>
      <c r="M64" s="387"/>
    </row>
    <row r="65" spans="1:13" ht="19.5" customHeight="1" thickTop="1" x14ac:dyDescent="0.35">
      <c r="A65" s="387"/>
      <c r="B65" s="348" t="s">
        <v>238</v>
      </c>
      <c r="C65" s="349"/>
      <c r="D65" s="349"/>
      <c r="E65" s="349"/>
      <c r="F65" s="349"/>
      <c r="G65" s="349"/>
      <c r="H65" s="345"/>
      <c r="I65" s="345"/>
      <c r="J65" s="345"/>
      <c r="K65" s="345"/>
      <c r="L65" s="346"/>
      <c r="M65" s="387"/>
    </row>
    <row r="66" spans="1:13" ht="12.75" customHeight="1" x14ac:dyDescent="0.2">
      <c r="A66" s="387"/>
      <c r="B66" s="336"/>
      <c r="C66" s="337"/>
      <c r="D66" s="337"/>
      <c r="E66" s="337"/>
      <c r="F66" s="337"/>
      <c r="G66" s="337"/>
      <c r="H66" s="337"/>
      <c r="I66" s="337"/>
      <c r="J66" s="337"/>
      <c r="K66" s="337"/>
      <c r="L66" s="338"/>
      <c r="M66" s="387"/>
    </row>
    <row r="67" spans="1:13" ht="12.75" customHeight="1" x14ac:dyDescent="0.2">
      <c r="A67" s="387"/>
      <c r="B67" s="350"/>
      <c r="C67" s="351"/>
      <c r="D67" s="351"/>
      <c r="E67" s="351"/>
      <c r="F67" s="351"/>
      <c r="G67" s="351" t="s">
        <v>12</v>
      </c>
      <c r="H67" s="351"/>
      <c r="I67" s="473" t="str">
        <f>C29</f>
        <v>Power Source #1</v>
      </c>
      <c r="J67" s="351"/>
      <c r="K67" s="473" t="str">
        <f>C30</f>
        <v>Power Source #2</v>
      </c>
      <c r="L67" s="338"/>
      <c r="M67" s="387"/>
    </row>
    <row r="68" spans="1:13" ht="12.75" customHeight="1" x14ac:dyDescent="0.2">
      <c r="A68" s="387"/>
      <c r="B68" s="350"/>
      <c r="C68" s="351" t="s">
        <v>239</v>
      </c>
      <c r="D68" s="351"/>
      <c r="E68" s="351"/>
      <c r="F68" s="351"/>
      <c r="G68" s="359" t="s">
        <v>237</v>
      </c>
      <c r="H68" s="337"/>
      <c r="I68" s="376" t="e">
        <f>ROUND((I61*100/(('Hybrid - O&amp;M'!H26+'Hybrid - O&amp;M'!H48)*365)*'LCC Assumption - Hidden'!E38),2)</f>
        <v>#VALUE!</v>
      </c>
      <c r="J68" s="337"/>
      <c r="K68" s="437" t="e">
        <f>ROUND((K61*100/('Grid - O&amp;M'!G19*365)*'LCC Assumption - Hidden'!E38),2)</f>
        <v>#VALUE!</v>
      </c>
      <c r="L68" s="338"/>
      <c r="M68" s="387"/>
    </row>
    <row r="69" spans="1:13" ht="12.75" customHeight="1" thickBot="1" x14ac:dyDescent="0.25">
      <c r="A69" s="387"/>
      <c r="B69" s="340"/>
      <c r="C69" s="341"/>
      <c r="D69" s="341"/>
      <c r="E69" s="341"/>
      <c r="F69" s="341"/>
      <c r="G69" s="341"/>
      <c r="H69" s="341"/>
      <c r="I69" s="341"/>
      <c r="J69" s="341"/>
      <c r="K69" s="341"/>
      <c r="L69" s="342"/>
      <c r="M69" s="387"/>
    </row>
    <row r="70" spans="1:13" ht="12.75" customHeight="1" thickTop="1" thickBot="1" x14ac:dyDescent="0.25">
      <c r="A70" s="387"/>
      <c r="B70" s="387"/>
      <c r="C70" s="387"/>
      <c r="D70" s="387"/>
      <c r="E70" s="387"/>
      <c r="F70" s="387"/>
      <c r="G70" s="387"/>
      <c r="H70" s="387"/>
      <c r="I70" s="387"/>
      <c r="J70" s="387"/>
      <c r="K70" s="387"/>
      <c r="L70" s="387"/>
      <c r="M70" s="387"/>
    </row>
    <row r="71" spans="1:13" ht="19.5" customHeight="1" thickTop="1" x14ac:dyDescent="0.35">
      <c r="A71" s="387"/>
      <c r="B71" s="348" t="s">
        <v>240</v>
      </c>
      <c r="C71" s="349"/>
      <c r="D71" s="349"/>
      <c r="E71" s="349"/>
      <c r="F71" s="349"/>
      <c r="G71" s="349"/>
      <c r="H71" s="345"/>
      <c r="I71" s="345"/>
      <c r="J71" s="345"/>
      <c r="K71" s="345"/>
      <c r="L71" s="346"/>
      <c r="M71" s="387"/>
    </row>
    <row r="72" spans="1:13" ht="12.75" customHeight="1" x14ac:dyDescent="0.2">
      <c r="A72" s="387"/>
      <c r="B72" s="336"/>
      <c r="C72" s="337"/>
      <c r="D72" s="337"/>
      <c r="E72" s="337"/>
      <c r="F72" s="337"/>
      <c r="G72" s="337"/>
      <c r="H72" s="337"/>
      <c r="I72" s="337"/>
      <c r="J72" s="337"/>
      <c r="K72" s="337"/>
      <c r="L72" s="338"/>
      <c r="M72" s="387"/>
    </row>
    <row r="73" spans="1:13" ht="12.75" customHeight="1" x14ac:dyDescent="0.2">
      <c r="A73" s="387"/>
      <c r="B73" s="350"/>
      <c r="C73" s="351"/>
      <c r="D73" s="351"/>
      <c r="E73" s="351"/>
      <c r="F73" s="351"/>
      <c r="G73" s="351" t="s">
        <v>12</v>
      </c>
      <c r="H73" s="351"/>
      <c r="I73" s="473" t="str">
        <f>C29</f>
        <v>Power Source #1</v>
      </c>
      <c r="J73" s="351"/>
      <c r="K73" s="473" t="str">
        <f>C30</f>
        <v>Power Source #2</v>
      </c>
      <c r="L73" s="338"/>
      <c r="M73" s="387"/>
    </row>
    <row r="74" spans="1:13" ht="12.75" customHeight="1" x14ac:dyDescent="0.3">
      <c r="A74" s="387"/>
      <c r="B74" s="350"/>
      <c r="C74" s="351" t="s">
        <v>242</v>
      </c>
      <c r="D74" s="351"/>
      <c r="E74" s="351"/>
      <c r="F74" s="351"/>
      <c r="G74" s="359" t="s">
        <v>241</v>
      </c>
      <c r="H74" s="337"/>
      <c r="I74" s="436" t="e">
        <f>ROUND('Hybrid - GHG'!H23,-1)</f>
        <v>#DIV/0!</v>
      </c>
      <c r="J74" s="479"/>
      <c r="K74" s="436">
        <f>ROUND('Grid - GHG'!H22,-2)</f>
        <v>0</v>
      </c>
      <c r="L74" s="338"/>
      <c r="M74" s="387"/>
    </row>
    <row r="75" spans="1:13" ht="12.75" customHeight="1" x14ac:dyDescent="0.3">
      <c r="A75" s="387"/>
      <c r="B75" s="350"/>
      <c r="C75" s="351" t="s">
        <v>243</v>
      </c>
      <c r="D75" s="351"/>
      <c r="E75" s="351"/>
      <c r="F75" s="351"/>
      <c r="G75" s="359" t="s">
        <v>241</v>
      </c>
      <c r="H75" s="337"/>
      <c r="I75" s="436" t="e">
        <f>ROUND('Hybrid - GHG'!H23*'LCC Assumption - Hidden'!E7,-2)</f>
        <v>#DIV/0!</v>
      </c>
      <c r="J75" s="479"/>
      <c r="K75" s="436">
        <f>ROUND('Grid - GHG'!H22*'LCC Assumption - Hidden'!E7,-2)</f>
        <v>0</v>
      </c>
      <c r="L75" s="338"/>
      <c r="M75" s="387"/>
    </row>
    <row r="76" spans="1:13" ht="12.75" customHeight="1" thickBot="1" x14ac:dyDescent="0.25">
      <c r="A76" s="387"/>
      <c r="B76" s="340"/>
      <c r="C76" s="341"/>
      <c r="D76" s="341"/>
      <c r="E76" s="341"/>
      <c r="F76" s="341"/>
      <c r="G76" s="341"/>
      <c r="H76" s="341"/>
      <c r="I76" s="341"/>
      <c r="J76" s="341"/>
      <c r="K76" s="341"/>
      <c r="L76" s="342"/>
      <c r="M76" s="387"/>
    </row>
    <row r="77" spans="1:13" ht="12.75" customHeight="1" thickTop="1" x14ac:dyDescent="0.2">
      <c r="A77" s="387"/>
      <c r="B77" s="387"/>
      <c r="C77" s="387"/>
      <c r="D77" s="387"/>
      <c r="E77" s="387"/>
      <c r="F77" s="387"/>
      <c r="G77" s="387"/>
      <c r="H77" s="387"/>
      <c r="I77" s="387"/>
      <c r="J77" s="387"/>
      <c r="K77" s="387"/>
      <c r="L77" s="387"/>
      <c r="M77" s="387"/>
    </row>
  </sheetData>
  <sheetProtection algorithmName="SHA-512" hashValue="OXnr2oPpExk4XcJkEFkel+4SiIUdJi5vymgEj0MGeMIgvnuzeHIa+57Mkt/Ku+DhSDu8Kz6E2W7INGnNARNEPg==" saltValue="QOL1uvq7RY+czakKBvmmhQ==" spinCount="100000" sheet="1" objects="1" scenarios="1"/>
  <mergeCells count="11">
    <mergeCell ref="F13:K13"/>
    <mergeCell ref="F4:K4"/>
    <mergeCell ref="F5:K5"/>
    <mergeCell ref="F6:K6"/>
    <mergeCell ref="F7:K7"/>
    <mergeCell ref="F12:K12"/>
    <mergeCell ref="F14:K14"/>
    <mergeCell ref="F15:K15"/>
    <mergeCell ref="F16:K16"/>
    <mergeCell ref="C29:D29"/>
    <mergeCell ref="C30:D30"/>
  </mergeCells>
  <dataValidations count="2">
    <dataValidation allowBlank="1" showInputMessage="1" showErrorMessage="1" prompt="I don t like this" sqref="I68"/>
    <dataValidation allowBlank="1" showInputMessage="1" showErrorMessage="1" prompt="It means unit cost of energy over life time" sqref="C68"/>
  </dataValidations>
  <pageMargins left="0.7" right="0.7" top="0.75" bottom="0.75" header="0.3" footer="0.3"/>
  <pageSetup scale="7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Hybrid_Grid_Output">
    <tabColor theme="1" tint="0.249977111117893"/>
    <pageSetUpPr fitToPage="1"/>
  </sheetPr>
  <dimension ref="A1:O82"/>
  <sheetViews>
    <sheetView showGridLines="0" topLeftCell="A61" zoomScaleNormal="100" workbookViewId="0">
      <selection activeCell="K99" sqref="K99"/>
    </sheetView>
  </sheetViews>
  <sheetFormatPr defaultRowHeight="12.75" x14ac:dyDescent="0.2"/>
  <cols>
    <col min="1" max="1" width="4" customWidth="1"/>
    <col min="2" max="2" width="3.42578125" customWidth="1"/>
    <col min="3" max="3" width="11.140625" customWidth="1"/>
    <col min="4" max="4" width="6.85546875" customWidth="1"/>
    <col min="5" max="5" width="11.42578125" customWidth="1"/>
    <col min="6" max="6" width="20.140625" customWidth="1"/>
    <col min="7" max="7" width="12" customWidth="1"/>
    <col min="8" max="8" width="5.85546875" customWidth="1"/>
    <col min="9" max="9" width="16" customWidth="1"/>
    <col min="10" max="10" width="5.140625" customWidth="1"/>
    <col min="11" max="11" width="17.140625" customWidth="1"/>
    <col min="12" max="12" width="5.140625" customWidth="1"/>
    <col min="13" max="13" width="15.85546875" customWidth="1"/>
    <col min="14" max="14" width="4" customWidth="1"/>
  </cols>
  <sheetData>
    <row r="1" spans="1:15" ht="13.5" thickBot="1" x14ac:dyDescent="0.25">
      <c r="A1" s="363"/>
      <c r="B1" s="363"/>
      <c r="C1" s="363"/>
      <c r="D1" s="363"/>
      <c r="E1" s="363"/>
      <c r="F1" s="363"/>
      <c r="G1" s="364"/>
      <c r="H1" s="363"/>
      <c r="I1" s="363"/>
      <c r="J1" s="363"/>
      <c r="K1" s="363"/>
      <c r="L1" s="363"/>
      <c r="M1" s="363"/>
      <c r="N1" s="363"/>
      <c r="O1" s="387"/>
    </row>
    <row r="2" spans="1:15" ht="19.5" customHeight="1" thickTop="1" x14ac:dyDescent="0.35">
      <c r="A2" s="387"/>
      <c r="B2" s="348" t="s">
        <v>409</v>
      </c>
      <c r="C2" s="349"/>
      <c r="D2" s="349"/>
      <c r="E2" s="349"/>
      <c r="F2" s="349"/>
      <c r="G2" s="345"/>
      <c r="H2" s="345"/>
      <c r="I2" s="345"/>
      <c r="J2" s="345"/>
      <c r="K2" s="345"/>
      <c r="L2" s="345"/>
      <c r="M2" s="345"/>
      <c r="N2" s="346"/>
      <c r="O2" s="387"/>
    </row>
    <row r="3" spans="1:15" ht="12.75" customHeight="1" x14ac:dyDescent="0.2">
      <c r="A3" s="387"/>
      <c r="B3" s="336"/>
      <c r="C3" s="337"/>
      <c r="D3" s="337"/>
      <c r="E3" s="337"/>
      <c r="F3" s="337"/>
      <c r="G3" s="337"/>
      <c r="H3" s="337"/>
      <c r="I3" s="337"/>
      <c r="J3" s="337"/>
      <c r="K3" s="337"/>
      <c r="L3" s="337"/>
      <c r="M3" s="337"/>
      <c r="N3" s="338"/>
      <c r="O3" s="387"/>
    </row>
    <row r="4" spans="1:15" ht="12.75" customHeight="1" x14ac:dyDescent="0.2">
      <c r="A4" s="387"/>
      <c r="B4" s="350"/>
      <c r="C4" s="351" t="s">
        <v>184</v>
      </c>
      <c r="D4" s="351"/>
      <c r="E4" s="351"/>
      <c r="F4" s="509">
        <f>'Desalination Info'!E4</f>
        <v>0</v>
      </c>
      <c r="G4" s="510"/>
      <c r="H4" s="510"/>
      <c r="I4" s="510"/>
      <c r="J4" s="510"/>
      <c r="K4" s="510"/>
      <c r="L4" s="510"/>
      <c r="M4" s="511"/>
      <c r="N4" s="338"/>
      <c r="O4" s="387"/>
    </row>
    <row r="5" spans="1:15" ht="12.75" customHeight="1" x14ac:dyDescent="0.2">
      <c r="A5" s="387"/>
      <c r="B5" s="350"/>
      <c r="C5" s="351" t="s">
        <v>185</v>
      </c>
      <c r="D5" s="351"/>
      <c r="E5" s="351"/>
      <c r="F5" s="509">
        <f>'Desalination Info'!E5</f>
        <v>0</v>
      </c>
      <c r="G5" s="510"/>
      <c r="H5" s="510"/>
      <c r="I5" s="510"/>
      <c r="J5" s="510"/>
      <c r="K5" s="510"/>
      <c r="L5" s="510"/>
      <c r="M5" s="511"/>
      <c r="N5" s="338"/>
      <c r="O5" s="387"/>
    </row>
    <row r="6" spans="1:15" ht="12.75" customHeight="1" x14ac:dyDescent="0.2">
      <c r="A6" s="387"/>
      <c r="B6" s="350"/>
      <c r="C6" s="351" t="s">
        <v>186</v>
      </c>
      <c r="D6" s="351"/>
      <c r="E6" s="351"/>
      <c r="F6" s="509">
        <f>'Desalination Info'!E6</f>
        <v>0</v>
      </c>
      <c r="G6" s="510"/>
      <c r="H6" s="510"/>
      <c r="I6" s="510"/>
      <c r="J6" s="510"/>
      <c r="K6" s="510"/>
      <c r="L6" s="510"/>
      <c r="M6" s="511"/>
      <c r="N6" s="338"/>
      <c r="O6" s="387"/>
    </row>
    <row r="7" spans="1:15" ht="12.75" customHeight="1" x14ac:dyDescent="0.2">
      <c r="A7" s="387"/>
      <c r="B7" s="350"/>
      <c r="C7" s="351" t="s">
        <v>187</v>
      </c>
      <c r="D7" s="351"/>
      <c r="E7" s="351"/>
      <c r="F7" s="509">
        <f>'Desalination Info'!E7</f>
        <v>0</v>
      </c>
      <c r="G7" s="510"/>
      <c r="H7" s="510"/>
      <c r="I7" s="510"/>
      <c r="J7" s="510"/>
      <c r="K7" s="510"/>
      <c r="L7" s="510"/>
      <c r="M7" s="511"/>
      <c r="N7" s="338"/>
      <c r="O7" s="387"/>
    </row>
    <row r="8" spans="1:15" ht="12.75" customHeight="1" thickBot="1" x14ac:dyDescent="0.25">
      <c r="A8" s="387"/>
      <c r="B8" s="340"/>
      <c r="C8" s="341"/>
      <c r="D8" s="341"/>
      <c r="E8" s="341"/>
      <c r="F8" s="341"/>
      <c r="G8" s="341"/>
      <c r="H8" s="341"/>
      <c r="I8" s="341"/>
      <c r="J8" s="341"/>
      <c r="K8" s="341"/>
      <c r="L8" s="341"/>
      <c r="M8" s="341"/>
      <c r="N8" s="342"/>
      <c r="O8" s="387"/>
    </row>
    <row r="9" spans="1:15" ht="12.75" customHeight="1" thickTop="1" thickBot="1" x14ac:dyDescent="0.25">
      <c r="A9" s="387"/>
      <c r="B9" s="387"/>
      <c r="C9" s="387"/>
      <c r="D9" s="387"/>
      <c r="E9" s="387"/>
      <c r="F9" s="387"/>
      <c r="G9" s="387"/>
      <c r="H9" s="387"/>
      <c r="I9" s="387"/>
      <c r="J9" s="387"/>
      <c r="K9" s="387"/>
      <c r="L9" s="387"/>
      <c r="M9" s="387"/>
      <c r="N9" s="387"/>
      <c r="O9" s="387"/>
    </row>
    <row r="10" spans="1:15" ht="19.5" customHeight="1" thickTop="1" x14ac:dyDescent="0.35">
      <c r="A10" s="387"/>
      <c r="B10" s="348" t="s">
        <v>411</v>
      </c>
      <c r="C10" s="349"/>
      <c r="D10" s="349"/>
      <c r="E10" s="349"/>
      <c r="F10" s="349"/>
      <c r="G10" s="345"/>
      <c r="H10" s="345"/>
      <c r="I10" s="345"/>
      <c r="J10" s="345"/>
      <c r="K10" s="345"/>
      <c r="L10" s="345"/>
      <c r="M10" s="345"/>
      <c r="N10" s="346"/>
      <c r="O10" s="387"/>
    </row>
    <row r="11" spans="1:15" ht="12.75" customHeight="1" x14ac:dyDescent="0.2">
      <c r="A11" s="387"/>
      <c r="B11" s="336"/>
      <c r="C11" s="337"/>
      <c r="D11" s="337"/>
      <c r="E11" s="337"/>
      <c r="F11" s="337"/>
      <c r="G11" s="337"/>
      <c r="H11" s="337"/>
      <c r="I11" s="337"/>
      <c r="J11" s="337"/>
      <c r="K11" s="337"/>
      <c r="L11" s="337"/>
      <c r="M11" s="337"/>
      <c r="N11" s="338"/>
      <c r="O11" s="387"/>
    </row>
    <row r="12" spans="1:15" ht="12.75" customHeight="1" x14ac:dyDescent="0.2">
      <c r="A12" s="387"/>
      <c r="B12" s="350"/>
      <c r="C12" s="351" t="s">
        <v>189</v>
      </c>
      <c r="D12" s="351"/>
      <c r="E12" s="351"/>
      <c r="F12" s="509">
        <f>'Desalination Info'!E12</f>
        <v>0</v>
      </c>
      <c r="G12" s="510"/>
      <c r="H12" s="510"/>
      <c r="I12" s="510"/>
      <c r="J12" s="510"/>
      <c r="K12" s="510"/>
      <c r="L12" s="510"/>
      <c r="M12" s="511"/>
      <c r="N12" s="338"/>
      <c r="O12" s="387"/>
    </row>
    <row r="13" spans="1:15" ht="12.75" customHeight="1" x14ac:dyDescent="0.2">
      <c r="A13" s="387"/>
      <c r="B13" s="350"/>
      <c r="C13" s="351" t="s">
        <v>190</v>
      </c>
      <c r="D13" s="351"/>
      <c r="E13" s="351"/>
      <c r="F13" s="509">
        <f>'Desalination Info'!E13</f>
        <v>0</v>
      </c>
      <c r="G13" s="510"/>
      <c r="H13" s="510"/>
      <c r="I13" s="510"/>
      <c r="J13" s="510"/>
      <c r="K13" s="510"/>
      <c r="L13" s="510"/>
      <c r="M13" s="511"/>
      <c r="N13" s="338"/>
      <c r="O13" s="387"/>
    </row>
    <row r="14" spans="1:15" ht="12.75" customHeight="1" x14ac:dyDescent="0.2">
      <c r="A14" s="387"/>
      <c r="B14" s="350"/>
      <c r="C14" s="351" t="s">
        <v>417</v>
      </c>
      <c r="D14" s="351"/>
      <c r="E14" s="351"/>
      <c r="F14" s="509">
        <f>'Desalination Info'!E14</f>
        <v>0</v>
      </c>
      <c r="G14" s="510"/>
      <c r="H14" s="510"/>
      <c r="I14" s="510"/>
      <c r="J14" s="510"/>
      <c r="K14" s="510"/>
      <c r="L14" s="510"/>
      <c r="M14" s="511"/>
      <c r="N14" s="338"/>
      <c r="O14" s="387"/>
    </row>
    <row r="15" spans="1:15" ht="12.75" customHeight="1" x14ac:dyDescent="0.2">
      <c r="A15" s="387"/>
      <c r="B15" s="350"/>
      <c r="C15" s="351" t="s">
        <v>398</v>
      </c>
      <c r="D15" s="351"/>
      <c r="E15" s="351"/>
      <c r="F15" s="509" t="str">
        <f>'Desalination Info'!E15</f>
        <v>Select-</v>
      </c>
      <c r="G15" s="510"/>
      <c r="H15" s="510"/>
      <c r="I15" s="510"/>
      <c r="J15" s="510"/>
      <c r="K15" s="510"/>
      <c r="L15" s="510"/>
      <c r="M15" s="511"/>
      <c r="N15" s="338"/>
      <c r="O15" s="387"/>
    </row>
    <row r="16" spans="1:15" ht="12.75" customHeight="1" x14ac:dyDescent="0.2">
      <c r="A16" s="387"/>
      <c r="B16" s="350"/>
      <c r="C16" s="351" t="s">
        <v>399</v>
      </c>
      <c r="D16" s="351"/>
      <c r="E16" s="351"/>
      <c r="F16" s="509">
        <f>'Desalination Info'!E16</f>
        <v>0</v>
      </c>
      <c r="G16" s="510"/>
      <c r="H16" s="510"/>
      <c r="I16" s="510"/>
      <c r="J16" s="510"/>
      <c r="K16" s="510"/>
      <c r="L16" s="510"/>
      <c r="M16" s="511"/>
      <c r="N16" s="338"/>
      <c r="O16" s="387"/>
    </row>
    <row r="17" spans="1:15" ht="12.75" customHeight="1" x14ac:dyDescent="0.2">
      <c r="A17" s="387"/>
      <c r="B17" s="350"/>
      <c r="C17" s="351"/>
      <c r="D17" s="351"/>
      <c r="E17" s="351"/>
      <c r="F17" s="351"/>
      <c r="G17" s="337"/>
      <c r="H17" s="337"/>
      <c r="I17" s="337"/>
      <c r="J17" s="337"/>
      <c r="K17" s="337"/>
      <c r="L17" s="337"/>
      <c r="M17" s="337"/>
      <c r="N17" s="338"/>
      <c r="O17" s="387"/>
    </row>
    <row r="18" spans="1:15" ht="12.75" customHeight="1" x14ac:dyDescent="0.2">
      <c r="A18" s="387"/>
      <c r="B18" s="350"/>
      <c r="C18" s="351"/>
      <c r="D18" s="351"/>
      <c r="E18" s="351"/>
      <c r="F18" s="351"/>
      <c r="G18" s="351" t="s">
        <v>12</v>
      </c>
      <c r="H18" s="351"/>
      <c r="I18" s="351" t="s">
        <v>11</v>
      </c>
      <c r="J18" s="337"/>
      <c r="K18" s="337"/>
      <c r="L18" s="337"/>
      <c r="M18" s="337"/>
      <c r="N18" s="338"/>
      <c r="O18" s="387"/>
    </row>
    <row r="19" spans="1:15" ht="12.75" customHeight="1" x14ac:dyDescent="0.2">
      <c r="A19" s="387"/>
      <c r="B19" s="350"/>
      <c r="C19" s="351" t="s">
        <v>201</v>
      </c>
      <c r="D19" s="351"/>
      <c r="E19" s="351"/>
      <c r="F19" s="351"/>
      <c r="G19" s="359" t="s">
        <v>153</v>
      </c>
      <c r="H19" s="337"/>
      <c r="I19" s="365">
        <f>'Desalination Info'!G21</f>
        <v>0</v>
      </c>
      <c r="J19" s="337"/>
      <c r="K19" s="337"/>
      <c r="L19" s="337"/>
      <c r="M19" s="337"/>
      <c r="N19" s="338"/>
      <c r="O19" s="387"/>
    </row>
    <row r="20" spans="1:15" ht="12.75" customHeight="1" x14ac:dyDescent="0.2">
      <c r="A20" s="387"/>
      <c r="B20" s="350"/>
      <c r="C20" s="351" t="s">
        <v>227</v>
      </c>
      <c r="D20" s="351"/>
      <c r="E20" s="351"/>
      <c r="F20" s="351"/>
      <c r="G20" s="359" t="s">
        <v>153</v>
      </c>
      <c r="H20" s="337"/>
      <c r="I20" s="365">
        <f>'Desalination Info'!G22</f>
        <v>0</v>
      </c>
      <c r="J20" s="337"/>
      <c r="K20" s="337"/>
      <c r="L20" s="337"/>
      <c r="M20" s="337"/>
      <c r="N20" s="338"/>
      <c r="O20" s="387"/>
    </row>
    <row r="21" spans="1:15" ht="12.75" customHeight="1" x14ac:dyDescent="0.2">
      <c r="A21" s="387"/>
      <c r="B21" s="350"/>
      <c r="C21" s="351"/>
      <c r="D21" s="351"/>
      <c r="E21" s="351"/>
      <c r="F21" s="351"/>
      <c r="G21" s="366"/>
      <c r="H21" s="337"/>
      <c r="I21" s="358"/>
      <c r="J21" s="337"/>
      <c r="K21" s="337"/>
      <c r="L21" s="337"/>
      <c r="M21" s="337"/>
      <c r="N21" s="338"/>
      <c r="O21" s="387"/>
    </row>
    <row r="22" spans="1:15" ht="12.75" customHeight="1" x14ac:dyDescent="0.2">
      <c r="A22" s="387"/>
      <c r="B22" s="350"/>
      <c r="C22" s="351" t="s">
        <v>467</v>
      </c>
      <c r="D22" s="351"/>
      <c r="E22" s="351"/>
      <c r="F22" s="351"/>
      <c r="G22" s="359" t="str">
        <f>'Desalination Info'!E25</f>
        <v>°F</v>
      </c>
      <c r="H22" s="337"/>
      <c r="I22" s="359">
        <f>'Desalination Info'!G25</f>
        <v>0</v>
      </c>
      <c r="J22" s="337"/>
      <c r="K22" s="337"/>
      <c r="L22" s="337"/>
      <c r="M22" s="337"/>
      <c r="N22" s="338"/>
      <c r="O22" s="387"/>
    </row>
    <row r="23" spans="1:15" ht="12.75" customHeight="1" x14ac:dyDescent="0.2">
      <c r="A23" s="387"/>
      <c r="B23" s="350"/>
      <c r="C23" s="351" t="s">
        <v>468</v>
      </c>
      <c r="D23" s="351"/>
      <c r="E23" s="351"/>
      <c r="F23" s="351"/>
      <c r="G23" s="359" t="str">
        <f>'Desalination Info'!E26</f>
        <v>mg/L</v>
      </c>
      <c r="H23" s="337"/>
      <c r="I23" s="359">
        <f>'Desalination Info'!G26</f>
        <v>0</v>
      </c>
      <c r="J23" s="337"/>
      <c r="K23" s="337"/>
      <c r="L23" s="337"/>
      <c r="M23" s="337"/>
      <c r="N23" s="338"/>
      <c r="O23" s="387"/>
    </row>
    <row r="24" spans="1:15" ht="12.75" customHeight="1" thickBot="1" x14ac:dyDescent="0.25">
      <c r="A24" s="387"/>
      <c r="B24" s="340"/>
      <c r="C24" s="341"/>
      <c r="D24" s="341"/>
      <c r="E24" s="341"/>
      <c r="F24" s="341"/>
      <c r="G24" s="341"/>
      <c r="H24" s="341"/>
      <c r="I24" s="341"/>
      <c r="J24" s="341"/>
      <c r="K24" s="341"/>
      <c r="L24" s="341"/>
      <c r="M24" s="341"/>
      <c r="N24" s="342"/>
      <c r="O24" s="387"/>
    </row>
    <row r="25" spans="1:15" ht="12.75" customHeight="1" thickTop="1" thickBot="1" x14ac:dyDescent="0.25">
      <c r="A25" s="363"/>
      <c r="B25" s="363"/>
      <c r="C25" s="363"/>
      <c r="D25" s="363"/>
      <c r="E25" s="363"/>
      <c r="F25" s="363"/>
      <c r="G25" s="364"/>
      <c r="H25" s="363"/>
      <c r="I25" s="363"/>
      <c r="J25" s="363"/>
      <c r="K25" s="363"/>
      <c r="L25" s="363"/>
      <c r="M25" s="363"/>
      <c r="N25" s="363"/>
      <c r="O25" s="387"/>
    </row>
    <row r="26" spans="1:15" ht="19.5" customHeight="1" thickTop="1" x14ac:dyDescent="0.35">
      <c r="A26" s="363"/>
      <c r="B26" s="348" t="s">
        <v>420</v>
      </c>
      <c r="C26" s="349"/>
      <c r="D26" s="349"/>
      <c r="E26" s="349"/>
      <c r="F26" s="349"/>
      <c r="G26" s="349"/>
      <c r="H26" s="345"/>
      <c r="I26" s="345"/>
      <c r="J26" s="345"/>
      <c r="K26" s="345"/>
      <c r="L26" s="345"/>
      <c r="M26" s="345"/>
      <c r="N26" s="346"/>
      <c r="O26" s="387"/>
    </row>
    <row r="27" spans="1:15" ht="12.75" customHeight="1" x14ac:dyDescent="0.2">
      <c r="A27" s="363"/>
      <c r="B27" s="336"/>
      <c r="C27" s="337"/>
      <c r="D27" s="337"/>
      <c r="E27" s="337"/>
      <c r="F27" s="337"/>
      <c r="G27" s="337"/>
      <c r="H27" s="337"/>
      <c r="I27" s="337"/>
      <c r="J27" s="337"/>
      <c r="K27" s="337"/>
      <c r="L27" s="337"/>
      <c r="M27" s="337"/>
      <c r="N27" s="338"/>
      <c r="O27" s="387"/>
    </row>
    <row r="28" spans="1:15" ht="12.75" customHeight="1" x14ac:dyDescent="0.2">
      <c r="A28" s="363"/>
      <c r="B28" s="336"/>
      <c r="C28" s="536" t="s">
        <v>317</v>
      </c>
      <c r="D28" s="537"/>
      <c r="E28" s="358"/>
      <c r="F28" s="465" t="str">
        <f>'Scenarios '!D33</f>
        <v>On-site Gas-fired Power Generation</v>
      </c>
      <c r="G28" s="466"/>
      <c r="H28" s="466"/>
      <c r="I28" s="466"/>
      <c r="J28" s="466"/>
      <c r="K28" s="466"/>
      <c r="L28" s="466"/>
      <c r="M28" s="467"/>
      <c r="N28" s="338"/>
      <c r="O28" s="387"/>
    </row>
    <row r="29" spans="1:15" ht="12.75" customHeight="1" x14ac:dyDescent="0.2">
      <c r="A29" s="363"/>
      <c r="B29" s="336"/>
      <c r="C29" s="536" t="s">
        <v>318</v>
      </c>
      <c r="D29" s="537"/>
      <c r="E29" s="358"/>
      <c r="F29" s="468" t="str">
        <f>'Scenarios '!D37</f>
        <v>Hybrid System</v>
      </c>
      <c r="G29" s="469"/>
      <c r="H29" s="469"/>
      <c r="I29" s="469"/>
      <c r="J29" s="469"/>
      <c r="K29" s="469"/>
      <c r="L29" s="469"/>
      <c r="M29" s="470"/>
      <c r="N29" s="338"/>
      <c r="O29" s="387"/>
    </row>
    <row r="30" spans="1:15" ht="12.75" customHeight="1" x14ac:dyDescent="0.2">
      <c r="A30" s="363"/>
      <c r="B30" s="336"/>
      <c r="C30" s="536" t="s">
        <v>471</v>
      </c>
      <c r="D30" s="537"/>
      <c r="E30" s="358"/>
      <c r="F30" s="471" t="str">
        <f>'Scenarios '!D41</f>
        <v xml:space="preserve">Grid Electricity </v>
      </c>
      <c r="G30" s="469"/>
      <c r="H30" s="469"/>
      <c r="I30" s="469"/>
      <c r="J30" s="469"/>
      <c r="K30" s="469"/>
      <c r="L30" s="469"/>
      <c r="M30" s="470"/>
      <c r="N30" s="338"/>
      <c r="O30" s="387"/>
    </row>
    <row r="31" spans="1:15" ht="12.75" customHeight="1" x14ac:dyDescent="0.2">
      <c r="A31" s="363"/>
      <c r="B31" s="336"/>
      <c r="C31" s="351"/>
      <c r="D31" s="472"/>
      <c r="E31" s="358"/>
      <c r="F31" s="337"/>
      <c r="G31" s="337"/>
      <c r="H31" s="337"/>
      <c r="I31" s="337"/>
      <c r="J31" s="337"/>
      <c r="K31" s="337"/>
      <c r="L31" s="337"/>
      <c r="M31" s="337"/>
      <c r="N31" s="338"/>
      <c r="O31" s="387"/>
    </row>
    <row r="32" spans="1:15" ht="12.75" customHeight="1" x14ac:dyDescent="0.2">
      <c r="A32" s="363"/>
      <c r="B32" s="350"/>
      <c r="C32" s="358"/>
      <c r="D32" s="358"/>
      <c r="E32" s="358"/>
      <c r="F32" s="358"/>
      <c r="G32" s="351" t="s">
        <v>12</v>
      </c>
      <c r="H32" s="351"/>
      <c r="I32" s="473" t="str">
        <f>C28</f>
        <v>Power Source #1</v>
      </c>
      <c r="J32" s="351"/>
      <c r="K32" s="473" t="str">
        <f>C29</f>
        <v>Power Source #2</v>
      </c>
      <c r="L32" s="351"/>
      <c r="M32" s="473" t="str">
        <f>C30</f>
        <v>Power Source #3</v>
      </c>
      <c r="N32" s="338"/>
      <c r="O32" s="387"/>
    </row>
    <row r="33" spans="1:15" ht="12.75" customHeight="1" x14ac:dyDescent="0.2">
      <c r="A33" s="363"/>
      <c r="B33" s="350"/>
      <c r="C33" s="351" t="s">
        <v>209</v>
      </c>
      <c r="D33" s="351"/>
      <c r="E33" s="351"/>
      <c r="F33" s="351"/>
      <c r="G33" s="359" t="s">
        <v>156</v>
      </c>
      <c r="H33" s="337"/>
      <c r="I33" s="437">
        <f>ROUND('Energy Use'!G31,1)</f>
        <v>0</v>
      </c>
      <c r="J33" s="337"/>
      <c r="K33" s="437">
        <f>ROUND('Energy Use'!G18,1)</f>
        <v>0</v>
      </c>
      <c r="L33" s="337"/>
      <c r="M33" s="437">
        <f>ROUND('Energy Use'!G31,1)</f>
        <v>0</v>
      </c>
      <c r="N33" s="338"/>
      <c r="O33" s="387"/>
    </row>
    <row r="34" spans="1:15" ht="12.75" customHeight="1" x14ac:dyDescent="0.2">
      <c r="A34" s="363"/>
      <c r="B34" s="350"/>
      <c r="C34" s="351" t="s">
        <v>211</v>
      </c>
      <c r="D34" s="351"/>
      <c r="E34" s="351"/>
      <c r="F34" s="351"/>
      <c r="G34" s="359" t="s">
        <v>161</v>
      </c>
      <c r="H34" s="337"/>
      <c r="I34" s="374">
        <f>ROUND('Scenarios '!I18,-2)</f>
        <v>0</v>
      </c>
      <c r="J34" s="337"/>
      <c r="K34" s="374">
        <f>ROUND('Hybrid Power'!H18,-3)</f>
        <v>0</v>
      </c>
      <c r="L34" s="337"/>
      <c r="M34" s="374">
        <f>ROUND('Scenarios '!I18,-2)</f>
        <v>0</v>
      </c>
      <c r="N34" s="338"/>
      <c r="O34" s="387"/>
    </row>
    <row r="35" spans="1:15" ht="12.75" customHeight="1" x14ac:dyDescent="0.2">
      <c r="A35" s="363"/>
      <c r="B35" s="350"/>
      <c r="C35" s="351"/>
      <c r="D35" s="351"/>
      <c r="E35" s="351"/>
      <c r="F35" s="351"/>
      <c r="G35" s="358"/>
      <c r="H35" s="358"/>
      <c r="I35" s="358"/>
      <c r="J35" s="337"/>
      <c r="K35" s="358"/>
      <c r="L35" s="337"/>
      <c r="M35" s="358"/>
      <c r="N35" s="338"/>
      <c r="O35" s="387"/>
    </row>
    <row r="36" spans="1:15" ht="12.75" customHeight="1" x14ac:dyDescent="0.2">
      <c r="A36" s="363"/>
      <c r="B36" s="350"/>
      <c r="C36" s="351" t="s">
        <v>317</v>
      </c>
      <c r="D36" s="351"/>
      <c r="E36" s="351"/>
      <c r="F36" s="351"/>
      <c r="G36" s="358"/>
      <c r="H36" s="358"/>
      <c r="I36" s="473" t="str">
        <f>I32</f>
        <v>Power Source #1</v>
      </c>
      <c r="J36" s="337"/>
      <c r="K36" s="473" t="str">
        <f>K32</f>
        <v>Power Source #2</v>
      </c>
      <c r="L36" s="337"/>
      <c r="M36" s="473" t="str">
        <f>M32</f>
        <v>Power Source #3</v>
      </c>
      <c r="N36" s="338"/>
      <c r="O36" s="387"/>
    </row>
    <row r="37" spans="1:15" ht="12.75" customHeight="1" x14ac:dyDescent="0.2">
      <c r="A37" s="363"/>
      <c r="B37" s="350"/>
      <c r="C37" s="358" t="s">
        <v>359</v>
      </c>
      <c r="D37" s="351"/>
      <c r="E37" s="351"/>
      <c r="F37" s="351"/>
      <c r="G37" s="359" t="s">
        <v>162</v>
      </c>
      <c r="H37" s="337"/>
      <c r="I37" s="365">
        <f>'Power Plant Config'!H17</f>
        <v>0</v>
      </c>
      <c r="J37" s="337"/>
      <c r="K37" s="359" t="s">
        <v>419</v>
      </c>
      <c r="L37" s="337"/>
      <c r="M37" s="359" t="s">
        <v>419</v>
      </c>
      <c r="N37" s="338"/>
      <c r="O37" s="387"/>
    </row>
    <row r="38" spans="1:15" ht="12.75" customHeight="1" x14ac:dyDescent="0.2">
      <c r="A38" s="363"/>
      <c r="B38" s="350"/>
      <c r="C38" s="358" t="s">
        <v>358</v>
      </c>
      <c r="D38" s="351"/>
      <c r="E38" s="351"/>
      <c r="F38" s="351"/>
      <c r="G38" s="359" t="s">
        <v>162</v>
      </c>
      <c r="H38" s="337"/>
      <c r="I38" s="401">
        <f>'Power Plant Config'!H20</f>
        <v>0</v>
      </c>
      <c r="J38" s="337"/>
      <c r="K38" s="359" t="s">
        <v>419</v>
      </c>
      <c r="L38" s="337"/>
      <c r="M38" s="359" t="s">
        <v>419</v>
      </c>
      <c r="N38" s="338"/>
      <c r="O38" s="387"/>
    </row>
    <row r="39" spans="1:15" ht="12.75" customHeight="1" x14ac:dyDescent="0.2">
      <c r="A39" s="363"/>
      <c r="B39" s="350"/>
      <c r="C39" s="358" t="s">
        <v>360</v>
      </c>
      <c r="D39" s="351"/>
      <c r="E39" s="351"/>
      <c r="F39" s="366"/>
      <c r="G39" s="366"/>
      <c r="H39" s="337"/>
      <c r="I39" s="359" t="str">
        <f>'Power Plant Config'!F29</f>
        <v>Simple Cycle</v>
      </c>
      <c r="J39" s="337"/>
      <c r="K39" s="359" t="s">
        <v>419</v>
      </c>
      <c r="L39" s="337"/>
      <c r="M39" s="359" t="s">
        <v>419</v>
      </c>
      <c r="N39" s="338"/>
      <c r="O39" s="387"/>
    </row>
    <row r="40" spans="1:15" ht="12.75" customHeight="1" x14ac:dyDescent="0.2">
      <c r="A40" s="363"/>
      <c r="B40" s="350"/>
      <c r="C40" s="351"/>
      <c r="D40" s="351"/>
      <c r="E40" s="351"/>
      <c r="F40" s="366"/>
      <c r="G40" s="366"/>
      <c r="H40" s="337"/>
      <c r="I40" s="351"/>
      <c r="J40" s="337"/>
      <c r="K40" s="358"/>
      <c r="L40" s="337"/>
      <c r="M40" s="358"/>
      <c r="N40" s="338"/>
      <c r="O40" s="387"/>
    </row>
    <row r="41" spans="1:15" ht="12.75" customHeight="1" x14ac:dyDescent="0.2">
      <c r="A41" s="363"/>
      <c r="B41" s="350"/>
      <c r="C41" s="351" t="s">
        <v>318</v>
      </c>
      <c r="D41" s="351"/>
      <c r="E41" s="351"/>
      <c r="F41" s="366"/>
      <c r="G41" s="366"/>
      <c r="H41" s="337"/>
      <c r="I41" s="473" t="str">
        <f>I36</f>
        <v>Power Source #1</v>
      </c>
      <c r="J41" s="337"/>
      <c r="K41" s="473" t="str">
        <f>K32</f>
        <v>Power Source #2</v>
      </c>
      <c r="L41" s="337"/>
      <c r="M41" s="473" t="str">
        <f>M32</f>
        <v>Power Source #3</v>
      </c>
      <c r="N41" s="338"/>
      <c r="O41" s="387"/>
    </row>
    <row r="42" spans="1:15" ht="12.75" customHeight="1" x14ac:dyDescent="0.2">
      <c r="A42" s="363"/>
      <c r="B42" s="350"/>
      <c r="C42" s="358" t="s">
        <v>363</v>
      </c>
      <c r="D42" s="351"/>
      <c r="E42" s="351"/>
      <c r="F42" s="366"/>
      <c r="G42" s="359" t="s">
        <v>162</v>
      </c>
      <c r="H42" s="337"/>
      <c r="I42" s="359" t="s">
        <v>419</v>
      </c>
      <c r="J42" s="337"/>
      <c r="K42" s="401">
        <f>'Hybrid Power'!H28</f>
        <v>0</v>
      </c>
      <c r="L42" s="337"/>
      <c r="M42" s="359" t="s">
        <v>419</v>
      </c>
      <c r="N42" s="338"/>
      <c r="O42" s="387"/>
    </row>
    <row r="43" spans="1:15" ht="12.75" customHeight="1" x14ac:dyDescent="0.2">
      <c r="A43" s="363"/>
      <c r="B43" s="350"/>
      <c r="C43" s="358" t="s">
        <v>361</v>
      </c>
      <c r="D43" s="351"/>
      <c r="E43" s="351"/>
      <c r="F43" s="366"/>
      <c r="G43" s="359" t="s">
        <v>162</v>
      </c>
      <c r="H43" s="337"/>
      <c r="I43" s="359" t="s">
        <v>419</v>
      </c>
      <c r="J43" s="337"/>
      <c r="K43" s="401">
        <f>'Hybrid Power'!H29</f>
        <v>0</v>
      </c>
      <c r="L43" s="337"/>
      <c r="M43" s="359" t="s">
        <v>419</v>
      </c>
      <c r="N43" s="338"/>
      <c r="O43" s="387"/>
    </row>
    <row r="44" spans="1:15" ht="12.75" customHeight="1" x14ac:dyDescent="0.2">
      <c r="A44" s="363"/>
      <c r="B44" s="350"/>
      <c r="C44" s="358"/>
      <c r="D44" s="351"/>
      <c r="E44" s="351"/>
      <c r="F44" s="366"/>
      <c r="G44" s="366"/>
      <c r="H44" s="337"/>
      <c r="I44" s="366"/>
      <c r="J44" s="337"/>
      <c r="K44" s="410"/>
      <c r="L44" s="337"/>
      <c r="M44" s="410"/>
      <c r="N44" s="338"/>
      <c r="O44" s="387"/>
    </row>
    <row r="45" spans="1:15" ht="12.75" customHeight="1" x14ac:dyDescent="0.2">
      <c r="A45" s="363"/>
      <c r="B45" s="350"/>
      <c r="C45" s="351" t="s">
        <v>471</v>
      </c>
      <c r="D45" s="351"/>
      <c r="E45" s="351"/>
      <c r="F45" s="366"/>
      <c r="G45" s="366"/>
      <c r="H45" s="337"/>
      <c r="I45" s="473" t="str">
        <f>I41</f>
        <v>Power Source #1</v>
      </c>
      <c r="J45" s="337"/>
      <c r="K45" s="473" t="str">
        <f>K36</f>
        <v>Power Source #2</v>
      </c>
      <c r="L45" s="337"/>
      <c r="M45" s="473" t="str">
        <f>M36</f>
        <v>Power Source #3</v>
      </c>
      <c r="N45" s="338"/>
      <c r="O45" s="387"/>
    </row>
    <row r="46" spans="1:15" ht="12.75" customHeight="1" x14ac:dyDescent="0.2">
      <c r="A46" s="363"/>
      <c r="B46" s="350"/>
      <c r="C46" s="358" t="s">
        <v>361</v>
      </c>
      <c r="D46" s="351"/>
      <c r="E46" s="351"/>
      <c r="F46" s="366"/>
      <c r="G46" s="359" t="s">
        <v>162</v>
      </c>
      <c r="H46" s="337"/>
      <c r="I46" s="359" t="s">
        <v>419</v>
      </c>
      <c r="J46" s="337"/>
      <c r="K46" s="359" t="s">
        <v>419</v>
      </c>
      <c r="L46" s="337"/>
      <c r="M46" s="401">
        <f>'Scenarios '!I19</f>
        <v>0</v>
      </c>
      <c r="N46" s="338"/>
      <c r="O46" s="387"/>
    </row>
    <row r="47" spans="1:15" ht="12.75" customHeight="1" thickBot="1" x14ac:dyDescent="0.25">
      <c r="A47" s="363"/>
      <c r="B47" s="340"/>
      <c r="C47" s="341"/>
      <c r="D47" s="341"/>
      <c r="E47" s="341"/>
      <c r="F47" s="341"/>
      <c r="G47" s="341"/>
      <c r="H47" s="341"/>
      <c r="I47" s="341"/>
      <c r="J47" s="341"/>
      <c r="K47" s="341"/>
      <c r="L47" s="341"/>
      <c r="M47" s="341"/>
      <c r="N47" s="342"/>
      <c r="O47" s="387"/>
    </row>
    <row r="48" spans="1:15" ht="12.75" customHeight="1" thickTop="1" thickBot="1" x14ac:dyDescent="0.25">
      <c r="A48" s="363"/>
      <c r="B48" s="363"/>
      <c r="C48" s="363"/>
      <c r="D48" s="363"/>
      <c r="E48" s="363"/>
      <c r="F48" s="363"/>
      <c r="G48" s="364"/>
      <c r="H48" s="363"/>
      <c r="I48" s="363"/>
      <c r="J48" s="363"/>
      <c r="K48" s="363"/>
      <c r="L48" s="363"/>
      <c r="M48" s="363"/>
      <c r="N48" s="363"/>
      <c r="O48" s="387"/>
    </row>
    <row r="49" spans="1:15" ht="19.5" customHeight="1" thickTop="1" x14ac:dyDescent="0.35">
      <c r="A49" s="363"/>
      <c r="B49" s="348" t="s">
        <v>421</v>
      </c>
      <c r="C49" s="349"/>
      <c r="D49" s="349"/>
      <c r="E49" s="349"/>
      <c r="F49" s="349"/>
      <c r="G49" s="349"/>
      <c r="H49" s="345"/>
      <c r="I49" s="345"/>
      <c r="J49" s="345"/>
      <c r="K49" s="345"/>
      <c r="L49" s="345"/>
      <c r="M49" s="345"/>
      <c r="N49" s="346"/>
      <c r="O49" s="387"/>
    </row>
    <row r="50" spans="1:15" ht="12.75" customHeight="1" x14ac:dyDescent="0.2">
      <c r="A50" s="363"/>
      <c r="B50" s="336"/>
      <c r="C50" s="337"/>
      <c r="D50" s="337"/>
      <c r="E50" s="337"/>
      <c r="F50" s="337"/>
      <c r="G50" s="337"/>
      <c r="H50" s="337"/>
      <c r="I50" s="337"/>
      <c r="J50" s="337"/>
      <c r="K50" s="337"/>
      <c r="L50" s="337"/>
      <c r="M50" s="337"/>
      <c r="N50" s="338"/>
      <c r="O50" s="387"/>
    </row>
    <row r="51" spans="1:15" ht="12.75" customHeight="1" x14ac:dyDescent="0.2">
      <c r="A51" s="363"/>
      <c r="B51" s="336"/>
      <c r="C51" s="351" t="s">
        <v>367</v>
      </c>
      <c r="D51" s="351"/>
      <c r="E51" s="351"/>
      <c r="F51" s="351"/>
      <c r="G51" s="351" t="s">
        <v>12</v>
      </c>
      <c r="H51" s="351"/>
      <c r="I51" s="473" t="str">
        <f>C28</f>
        <v>Power Source #1</v>
      </c>
      <c r="J51" s="351"/>
      <c r="K51" s="473" t="str">
        <f>C29</f>
        <v>Power Source #2</v>
      </c>
      <c r="L51" s="351"/>
      <c r="M51" s="473" t="str">
        <f>C30</f>
        <v>Power Source #3</v>
      </c>
      <c r="N51" s="338"/>
      <c r="O51" s="387"/>
    </row>
    <row r="52" spans="1:15" ht="12.75" customHeight="1" x14ac:dyDescent="0.2">
      <c r="A52" s="363"/>
      <c r="B52" s="336"/>
      <c r="C52" s="358" t="s">
        <v>368</v>
      </c>
      <c r="D52" s="351"/>
      <c r="E52" s="351"/>
      <c r="F52" s="351"/>
      <c r="G52" s="359" t="s">
        <v>237</v>
      </c>
      <c r="H52" s="337"/>
      <c r="I52" s="374">
        <f>ROUND('NG LNG - CAP'!F63,-5)</f>
        <v>0</v>
      </c>
      <c r="J52" s="337"/>
      <c r="K52" s="374">
        <f>ROUND('Hybrid - CAP'!F98,-5)</f>
        <v>0</v>
      </c>
      <c r="L52" s="337"/>
      <c r="M52" s="374">
        <f>ROUND('Grid - CAP '!G54,-5)</f>
        <v>0</v>
      </c>
      <c r="N52" s="338"/>
      <c r="O52" s="387"/>
    </row>
    <row r="53" spans="1:15" ht="12.75" customHeight="1" x14ac:dyDescent="0.2">
      <c r="A53" s="363"/>
      <c r="B53" s="336"/>
      <c r="C53" s="358" t="s">
        <v>372</v>
      </c>
      <c r="D53" s="351"/>
      <c r="E53" s="351"/>
      <c r="F53" s="351"/>
      <c r="G53" s="359" t="s">
        <v>174</v>
      </c>
      <c r="H53" s="337"/>
      <c r="I53" s="374" t="e">
        <f>ROUND(I52/(I38*1000),-2)</f>
        <v>#DIV/0!</v>
      </c>
      <c r="J53" s="337"/>
      <c r="K53" s="374" t="e">
        <f>ROUND(K52/($K$42+$K$43)/1000,-1)</f>
        <v>#DIV/0!</v>
      </c>
      <c r="L53" s="337"/>
      <c r="M53" s="374" t="e">
        <f>ROUND(M52/$M$46/1000,-2)</f>
        <v>#DIV/0!</v>
      </c>
      <c r="N53" s="338"/>
      <c r="O53" s="387"/>
    </row>
    <row r="54" spans="1:15" ht="12.75" customHeight="1" x14ac:dyDescent="0.2">
      <c r="A54" s="363"/>
      <c r="B54" s="336"/>
      <c r="C54" s="358" t="s">
        <v>369</v>
      </c>
      <c r="D54" s="351"/>
      <c r="E54" s="351"/>
      <c r="F54" s="351"/>
      <c r="G54" s="359" t="s">
        <v>237</v>
      </c>
      <c r="H54" s="337"/>
      <c r="I54" s="374" t="e">
        <f>ROUND('NG LNG - O&amp;M'!H59,-5)</f>
        <v>#DIV/0!</v>
      </c>
      <c r="J54" s="337"/>
      <c r="K54" s="374" t="e">
        <f>ROUND('Hybrid - O&amp;M'!H93,-5)</f>
        <v>#DIV/0!</v>
      </c>
      <c r="L54" s="337"/>
      <c r="M54" s="374">
        <f>ROUND('Grid - O&amp;M'!G45,-2)</f>
        <v>0</v>
      </c>
      <c r="N54" s="338"/>
      <c r="O54" s="387"/>
    </row>
    <row r="55" spans="1:15" ht="12.75" customHeight="1" x14ac:dyDescent="0.2">
      <c r="A55" s="363"/>
      <c r="B55" s="336"/>
      <c r="C55" s="358" t="s">
        <v>373</v>
      </c>
      <c r="D55" s="351"/>
      <c r="E55" s="351"/>
      <c r="F55" s="351"/>
      <c r="G55" s="359" t="s">
        <v>174</v>
      </c>
      <c r="H55" s="337"/>
      <c r="I55" s="374" t="e">
        <f>MROUND(I54/I38/1000,10)</f>
        <v>#DIV/0!</v>
      </c>
      <c r="J55" s="337"/>
      <c r="K55" s="374" t="e">
        <f>ROUND(K54/($K$42+$K$43)/1000,-1)</f>
        <v>#DIV/0!</v>
      </c>
      <c r="L55" s="337"/>
      <c r="M55" s="374" t="e">
        <f>ROUND(M54/$M$46/1000,-1)</f>
        <v>#DIV/0!</v>
      </c>
      <c r="N55" s="338"/>
      <c r="O55" s="387"/>
    </row>
    <row r="56" spans="1:15" ht="12.75" customHeight="1" x14ac:dyDescent="0.2">
      <c r="A56" s="363"/>
      <c r="B56" s="336"/>
      <c r="C56" s="358"/>
      <c r="D56" s="351"/>
      <c r="E56" s="351"/>
      <c r="F56" s="351"/>
      <c r="G56" s="474"/>
      <c r="H56" s="337"/>
      <c r="I56" s="474"/>
      <c r="J56" s="337"/>
      <c r="K56" s="474"/>
      <c r="L56" s="337"/>
      <c r="M56" s="474"/>
      <c r="N56" s="338"/>
      <c r="O56" s="387"/>
    </row>
    <row r="57" spans="1:15" ht="12.75" customHeight="1" x14ac:dyDescent="0.2">
      <c r="A57" s="363"/>
      <c r="B57" s="336"/>
      <c r="C57" s="378" t="s">
        <v>374</v>
      </c>
      <c r="D57" s="351"/>
      <c r="E57" s="351"/>
      <c r="F57" s="351"/>
      <c r="G57" s="359" t="s">
        <v>237</v>
      </c>
      <c r="H57" s="337"/>
      <c r="I57" s="374" t="e">
        <f>I52+I54</f>
        <v>#DIV/0!</v>
      </c>
      <c r="J57" s="337"/>
      <c r="K57" s="374" t="e">
        <f>K52+K54</f>
        <v>#DIV/0!</v>
      </c>
      <c r="L57" s="337"/>
      <c r="M57" s="374">
        <f>ROUND(M52+M54,-4)</f>
        <v>0</v>
      </c>
      <c r="N57" s="338"/>
      <c r="O57" s="387"/>
    </row>
    <row r="58" spans="1:15" ht="12.75" customHeight="1" x14ac:dyDescent="0.2">
      <c r="A58" s="363"/>
      <c r="B58" s="336"/>
      <c r="C58" s="378" t="s">
        <v>375</v>
      </c>
      <c r="D58" s="351"/>
      <c r="E58" s="351"/>
      <c r="F58" s="351"/>
      <c r="G58" s="359" t="s">
        <v>174</v>
      </c>
      <c r="H58" s="337"/>
      <c r="I58" s="374" t="e">
        <f>ROUND(I57/I38/1000,-2)</f>
        <v>#DIV/0!</v>
      </c>
      <c r="J58" s="337"/>
      <c r="K58" s="374" t="e">
        <f>ROUND(K57/($K$42+$K$43)/1000,-2)</f>
        <v>#DIV/0!</v>
      </c>
      <c r="L58" s="337"/>
      <c r="M58" s="374" t="e">
        <f>ROUND(M57/$M$46/1000,-1)</f>
        <v>#DIV/0!</v>
      </c>
      <c r="N58" s="338"/>
      <c r="O58" s="387"/>
    </row>
    <row r="59" spans="1:15" ht="12.75" customHeight="1" x14ac:dyDescent="0.2">
      <c r="A59" s="363"/>
      <c r="B59" s="336"/>
      <c r="C59" s="351"/>
      <c r="D59" s="351"/>
      <c r="E59" s="351"/>
      <c r="F59" s="351"/>
      <c r="G59" s="366"/>
      <c r="H59" s="337"/>
      <c r="I59" s="358"/>
      <c r="J59" s="337"/>
      <c r="K59" s="358"/>
      <c r="L59" s="337"/>
      <c r="M59" s="358"/>
      <c r="N59" s="338"/>
      <c r="O59" s="387"/>
    </row>
    <row r="60" spans="1:15" ht="12.75" customHeight="1" x14ac:dyDescent="0.2">
      <c r="A60" s="363"/>
      <c r="B60" s="336"/>
      <c r="C60" s="351" t="s">
        <v>355</v>
      </c>
      <c r="D60" s="351"/>
      <c r="E60" s="351"/>
      <c r="F60" s="351"/>
      <c r="G60" s="351" t="s">
        <v>12</v>
      </c>
      <c r="H60" s="351"/>
      <c r="I60" s="351" t="str">
        <f>I51</f>
        <v>Power Source #1</v>
      </c>
      <c r="J60" s="337"/>
      <c r="K60" s="351" t="str">
        <f>K51</f>
        <v>Power Source #2</v>
      </c>
      <c r="L60" s="337"/>
      <c r="M60" s="351" t="str">
        <f>M51</f>
        <v>Power Source #3</v>
      </c>
      <c r="N60" s="338"/>
      <c r="O60" s="387"/>
    </row>
    <row r="61" spans="1:15" ht="12.75" customHeight="1" x14ac:dyDescent="0.2">
      <c r="A61" s="363"/>
      <c r="B61" s="336"/>
      <c r="C61" s="358" t="s">
        <v>356</v>
      </c>
      <c r="D61" s="351"/>
      <c r="E61" s="351"/>
      <c r="F61" s="351"/>
      <c r="G61" s="359" t="s">
        <v>237</v>
      </c>
      <c r="H61" s="337"/>
      <c r="I61" s="436" t="e">
        <f>ROUND('OPT 1 LCC Capital '!F9*1000,-5)</f>
        <v>#VALUE!</v>
      </c>
      <c r="J61" s="435"/>
      <c r="K61" s="436" t="e">
        <f>ROUND('OPT 2 LCC Capital'!F9*1000,-5)</f>
        <v>#VALUE!</v>
      </c>
      <c r="L61" s="435"/>
      <c r="M61" s="436" t="e">
        <f>ROUND('OPT 3 LCC Capital'!F9*1000,-2)</f>
        <v>#VALUE!</v>
      </c>
      <c r="N61" s="338"/>
      <c r="O61" s="387"/>
    </row>
    <row r="62" spans="1:15" ht="12.75" customHeight="1" x14ac:dyDescent="0.2">
      <c r="A62" s="363"/>
      <c r="B62" s="336"/>
      <c r="C62" s="358" t="s">
        <v>370</v>
      </c>
      <c r="D62" s="351"/>
      <c r="E62" s="351"/>
      <c r="F62" s="351"/>
      <c r="G62" s="359" t="s">
        <v>174</v>
      </c>
      <c r="H62" s="337"/>
      <c r="I62" s="436" t="e">
        <f>ROUND(I61/I38/1000,-1)</f>
        <v>#VALUE!</v>
      </c>
      <c r="J62" s="435"/>
      <c r="K62" s="436" t="e">
        <f>ROUND(K61/($K$42+$K$43)/1000,-1)</f>
        <v>#VALUE!</v>
      </c>
      <c r="L62" s="435"/>
      <c r="M62" s="436" t="e">
        <f>ROUND(M61/$M$46/1000,1)</f>
        <v>#VALUE!</v>
      </c>
      <c r="N62" s="338"/>
      <c r="O62" s="387"/>
    </row>
    <row r="63" spans="1:15" ht="12.75" customHeight="1" x14ac:dyDescent="0.2">
      <c r="A63" s="363"/>
      <c r="B63" s="336"/>
      <c r="C63" s="358" t="s">
        <v>357</v>
      </c>
      <c r="D63" s="351"/>
      <c r="E63" s="351"/>
      <c r="F63" s="337"/>
      <c r="G63" s="359" t="s">
        <v>237</v>
      </c>
      <c r="H63" s="337"/>
      <c r="I63" s="436" t="e">
        <f>ROUND('OPT 1 LCC O&amp;M'!F9,-5)</f>
        <v>#N/A</v>
      </c>
      <c r="J63" s="435"/>
      <c r="K63" s="436" t="e">
        <f>ROUND('OPT 2 LCC O&amp;M'!F9,-5)</f>
        <v>#N/A</v>
      </c>
      <c r="L63" s="435"/>
      <c r="M63" s="436" t="e">
        <f>ROUND('OPT 3 LCC O&amp;M'!F9,-4)</f>
        <v>#N/A</v>
      </c>
      <c r="N63" s="338"/>
      <c r="O63" s="387"/>
    </row>
    <row r="64" spans="1:15" ht="12.75" customHeight="1" x14ac:dyDescent="0.2">
      <c r="A64" s="363"/>
      <c r="B64" s="336"/>
      <c r="C64" s="358" t="s">
        <v>371</v>
      </c>
      <c r="D64" s="351"/>
      <c r="E64" s="351"/>
      <c r="F64" s="337"/>
      <c r="G64" s="359" t="s">
        <v>174</v>
      </c>
      <c r="H64" s="337"/>
      <c r="I64" s="436" t="e">
        <f>ROUND(I63/I38/1000,-1)</f>
        <v>#N/A</v>
      </c>
      <c r="J64" s="435"/>
      <c r="K64" s="436" t="e">
        <f>ROUND(K63/($K$42+$K$43)/1000,1)</f>
        <v>#N/A</v>
      </c>
      <c r="L64" s="435"/>
      <c r="M64" s="436" t="e">
        <f>ROUND(M63/$M$46/1000,-2)</f>
        <v>#N/A</v>
      </c>
      <c r="N64" s="338"/>
      <c r="O64" s="387"/>
    </row>
    <row r="65" spans="1:15" ht="12.75" customHeight="1" x14ac:dyDescent="0.2">
      <c r="A65" s="363"/>
      <c r="B65" s="336"/>
      <c r="C65" s="358"/>
      <c r="D65" s="351"/>
      <c r="E65" s="351"/>
      <c r="F65" s="337"/>
      <c r="G65" s="474"/>
      <c r="H65" s="337"/>
      <c r="I65" s="475"/>
      <c r="J65" s="435"/>
      <c r="K65" s="475"/>
      <c r="L65" s="435"/>
      <c r="M65" s="475"/>
      <c r="N65" s="338"/>
      <c r="O65" s="387"/>
    </row>
    <row r="66" spans="1:15" ht="12.75" customHeight="1" x14ac:dyDescent="0.2">
      <c r="A66" s="363"/>
      <c r="B66" s="336"/>
      <c r="C66" s="378" t="s">
        <v>376</v>
      </c>
      <c r="D66" s="351"/>
      <c r="E66" s="351"/>
      <c r="F66" s="337"/>
      <c r="G66" s="359" t="s">
        <v>237</v>
      </c>
      <c r="H66" s="337"/>
      <c r="I66" s="436" t="e">
        <f>I61+I63</f>
        <v>#VALUE!</v>
      </c>
      <c r="J66" s="435"/>
      <c r="K66" s="436" t="e">
        <f>SUM(K61,K63)</f>
        <v>#VALUE!</v>
      </c>
      <c r="L66" s="435"/>
      <c r="M66" s="436" t="e">
        <f>ROUND(M61+M63,-5)</f>
        <v>#VALUE!</v>
      </c>
      <c r="N66" s="338"/>
      <c r="O66" s="387"/>
    </row>
    <row r="67" spans="1:15" ht="12.75" customHeight="1" x14ac:dyDescent="0.2">
      <c r="A67" s="363"/>
      <c r="B67" s="336"/>
      <c r="C67" s="378" t="s">
        <v>377</v>
      </c>
      <c r="D67" s="351"/>
      <c r="E67" s="351"/>
      <c r="F67" s="351"/>
      <c r="G67" s="359" t="s">
        <v>174</v>
      </c>
      <c r="H67" s="337"/>
      <c r="I67" s="436" t="e">
        <f>ROUND(I66/(I38*1000),-1)</f>
        <v>#VALUE!</v>
      </c>
      <c r="J67" s="435"/>
      <c r="K67" s="436" t="e">
        <f>ROUND(K66/($K$42+$K$43)/1000,-2)</f>
        <v>#VALUE!</v>
      </c>
      <c r="L67" s="435"/>
      <c r="M67" s="436" t="e">
        <f>ROUND(M66/(M46*1000),-2)</f>
        <v>#VALUE!</v>
      </c>
      <c r="N67" s="338"/>
      <c r="O67" s="387"/>
    </row>
    <row r="68" spans="1:15" ht="12.75" customHeight="1" thickBot="1" x14ac:dyDescent="0.25">
      <c r="A68" s="387"/>
      <c r="B68" s="340"/>
      <c r="C68" s="341"/>
      <c r="D68" s="341"/>
      <c r="E68" s="341"/>
      <c r="F68" s="341"/>
      <c r="G68" s="341"/>
      <c r="H68" s="341"/>
      <c r="I68" s="341"/>
      <c r="J68" s="341"/>
      <c r="K68" s="341"/>
      <c r="L68" s="341"/>
      <c r="M68" s="341"/>
      <c r="N68" s="342"/>
      <c r="O68" s="387"/>
    </row>
    <row r="69" spans="1:15" ht="12.75" customHeight="1" thickTop="1" thickBot="1" x14ac:dyDescent="0.25">
      <c r="A69" s="387"/>
      <c r="B69" s="363"/>
      <c r="C69" s="363"/>
      <c r="D69" s="363"/>
      <c r="E69" s="363"/>
      <c r="F69" s="363"/>
      <c r="G69" s="364"/>
      <c r="H69" s="363"/>
      <c r="I69" s="363"/>
      <c r="J69" s="363"/>
      <c r="K69" s="363"/>
      <c r="L69" s="363"/>
      <c r="M69" s="363"/>
      <c r="N69" s="387"/>
      <c r="O69" s="387"/>
    </row>
    <row r="70" spans="1:15" ht="19.5" customHeight="1" thickTop="1" x14ac:dyDescent="0.35">
      <c r="A70" s="387"/>
      <c r="B70" s="348" t="s">
        <v>422</v>
      </c>
      <c r="C70" s="349"/>
      <c r="D70" s="349"/>
      <c r="E70" s="349"/>
      <c r="F70" s="349"/>
      <c r="G70" s="349"/>
      <c r="H70" s="345"/>
      <c r="I70" s="345"/>
      <c r="J70" s="345"/>
      <c r="K70" s="345"/>
      <c r="L70" s="345"/>
      <c r="M70" s="345"/>
      <c r="N70" s="346"/>
      <c r="O70" s="387"/>
    </row>
    <row r="71" spans="1:15" ht="12.75" customHeight="1" x14ac:dyDescent="0.2">
      <c r="A71" s="387"/>
      <c r="B71" s="336"/>
      <c r="C71" s="337"/>
      <c r="D71" s="337"/>
      <c r="E71" s="337"/>
      <c r="F71" s="337"/>
      <c r="G71" s="337"/>
      <c r="H71" s="337"/>
      <c r="I71" s="337"/>
      <c r="J71" s="337"/>
      <c r="K71" s="337"/>
      <c r="L71" s="337"/>
      <c r="M71" s="337"/>
      <c r="N71" s="338"/>
      <c r="O71" s="387"/>
    </row>
    <row r="72" spans="1:15" ht="12.75" customHeight="1" x14ac:dyDescent="0.2">
      <c r="A72" s="387"/>
      <c r="B72" s="350"/>
      <c r="C72" s="351"/>
      <c r="D72" s="351"/>
      <c r="E72" s="351"/>
      <c r="F72" s="351"/>
      <c r="G72" s="351" t="s">
        <v>12</v>
      </c>
      <c r="H72" s="351"/>
      <c r="I72" s="473" t="str">
        <f>C28</f>
        <v>Power Source #1</v>
      </c>
      <c r="J72" s="351"/>
      <c r="K72" s="473" t="str">
        <f>C29</f>
        <v>Power Source #2</v>
      </c>
      <c r="L72" s="351"/>
      <c r="M72" s="473" t="str">
        <f>C30</f>
        <v>Power Source #3</v>
      </c>
      <c r="N72" s="338"/>
      <c r="O72" s="387"/>
    </row>
    <row r="73" spans="1:15" ht="12.75" customHeight="1" x14ac:dyDescent="0.2">
      <c r="A73" s="387"/>
      <c r="B73" s="350"/>
      <c r="C73" s="351" t="s">
        <v>239</v>
      </c>
      <c r="D73" s="351"/>
      <c r="E73" s="351"/>
      <c r="F73" s="351"/>
      <c r="G73" s="359" t="s">
        <v>237</v>
      </c>
      <c r="H73" s="337"/>
      <c r="I73" s="437" t="e">
        <f>ROUND((I66*100/('NG LNG - O&amp;M'!H22*365))*'LCC Assumption - Hidden'!E38,2)</f>
        <v>#VALUE!</v>
      </c>
      <c r="J73" s="337"/>
      <c r="K73" s="437" t="e">
        <f>ROUND((K66*100/(('Hybrid - O&amp;M'!H26+'Hybrid - O&amp;M'!H48)*365)*'LCC Assumption - Hidden'!E38),2)</f>
        <v>#VALUE!</v>
      </c>
      <c r="L73" s="337"/>
      <c r="M73" s="437" t="e">
        <f>ROUND((M66*100/('Grid - O&amp;M'!G19*365)*'LCC Assumption - Hidden'!E38),2)</f>
        <v>#VALUE!</v>
      </c>
      <c r="N73" s="338"/>
      <c r="O73" s="387"/>
    </row>
    <row r="74" spans="1:15" ht="12.75" customHeight="1" thickBot="1" x14ac:dyDescent="0.25">
      <c r="A74" s="387"/>
      <c r="B74" s="340"/>
      <c r="C74" s="341"/>
      <c r="D74" s="341"/>
      <c r="E74" s="341"/>
      <c r="F74" s="341"/>
      <c r="G74" s="341"/>
      <c r="H74" s="341"/>
      <c r="I74" s="341"/>
      <c r="J74" s="341"/>
      <c r="K74" s="341"/>
      <c r="L74" s="341"/>
      <c r="M74" s="341"/>
      <c r="N74" s="342"/>
      <c r="O74" s="387"/>
    </row>
    <row r="75" spans="1:15" ht="12.75" customHeight="1" thickTop="1" thickBot="1" x14ac:dyDescent="0.25">
      <c r="A75" s="387"/>
      <c r="B75" s="387"/>
      <c r="C75" s="387"/>
      <c r="D75" s="387"/>
      <c r="E75" s="387"/>
      <c r="F75" s="387"/>
      <c r="G75" s="387"/>
      <c r="H75" s="387"/>
      <c r="I75" s="387"/>
      <c r="J75" s="387"/>
      <c r="K75" s="387"/>
      <c r="L75" s="387"/>
      <c r="M75" s="387"/>
      <c r="N75" s="387"/>
      <c r="O75" s="387"/>
    </row>
    <row r="76" spans="1:15" ht="19.5" customHeight="1" thickTop="1" x14ac:dyDescent="0.35">
      <c r="A76" s="387"/>
      <c r="B76" s="348" t="s">
        <v>423</v>
      </c>
      <c r="C76" s="349"/>
      <c r="D76" s="349"/>
      <c r="E76" s="349"/>
      <c r="F76" s="349"/>
      <c r="G76" s="349"/>
      <c r="H76" s="345"/>
      <c r="I76" s="345"/>
      <c r="J76" s="345"/>
      <c r="K76" s="345"/>
      <c r="L76" s="345"/>
      <c r="M76" s="345"/>
      <c r="N76" s="346"/>
      <c r="O76" s="387"/>
    </row>
    <row r="77" spans="1:15" ht="12.75" customHeight="1" x14ac:dyDescent="0.2">
      <c r="A77" s="387"/>
      <c r="B77" s="336"/>
      <c r="C77" s="337"/>
      <c r="D77" s="337"/>
      <c r="E77" s="337"/>
      <c r="F77" s="337"/>
      <c r="G77" s="337"/>
      <c r="H77" s="337"/>
      <c r="I77" s="337"/>
      <c r="J77" s="337"/>
      <c r="K77" s="337"/>
      <c r="L77" s="337"/>
      <c r="M77" s="337"/>
      <c r="N77" s="338"/>
      <c r="O77" s="387"/>
    </row>
    <row r="78" spans="1:15" ht="12.75" customHeight="1" x14ac:dyDescent="0.2">
      <c r="A78" s="387"/>
      <c r="B78" s="350"/>
      <c r="C78" s="351"/>
      <c r="D78" s="351"/>
      <c r="E78" s="351"/>
      <c r="F78" s="351"/>
      <c r="G78" s="351" t="s">
        <v>12</v>
      </c>
      <c r="H78" s="351"/>
      <c r="I78" s="473" t="str">
        <f>C28</f>
        <v>Power Source #1</v>
      </c>
      <c r="J78" s="351"/>
      <c r="K78" s="473" t="str">
        <f>C29</f>
        <v>Power Source #2</v>
      </c>
      <c r="L78" s="351"/>
      <c r="M78" s="473" t="str">
        <f>C30</f>
        <v>Power Source #3</v>
      </c>
      <c r="N78" s="338"/>
      <c r="O78" s="387"/>
    </row>
    <row r="79" spans="1:15" ht="12.75" customHeight="1" x14ac:dyDescent="0.2">
      <c r="A79" s="387"/>
      <c r="B79" s="350"/>
      <c r="C79" s="351" t="s">
        <v>242</v>
      </c>
      <c r="D79" s="351"/>
      <c r="E79" s="351"/>
      <c r="F79" s="351"/>
      <c r="G79" s="434" t="s">
        <v>241</v>
      </c>
      <c r="H79" s="337"/>
      <c r="I79" s="436" t="e">
        <f>ROUND('NG LNG- GHG'!H22,-1)</f>
        <v>#DIV/0!</v>
      </c>
      <c r="J79" s="435"/>
      <c r="K79" s="436" t="e">
        <f>ROUND('Hybrid - GHG'!H23,-1)</f>
        <v>#DIV/0!</v>
      </c>
      <c r="L79" s="435"/>
      <c r="M79" s="436">
        <f>ROUND('Grid - GHG'!H22,-2)</f>
        <v>0</v>
      </c>
      <c r="N79" s="338"/>
      <c r="O79" s="387"/>
    </row>
    <row r="80" spans="1:15" ht="12.75" customHeight="1" x14ac:dyDescent="0.2">
      <c r="A80" s="387"/>
      <c r="B80" s="350"/>
      <c r="C80" s="351" t="s">
        <v>243</v>
      </c>
      <c r="D80" s="351"/>
      <c r="E80" s="351"/>
      <c r="F80" s="351"/>
      <c r="G80" s="434" t="s">
        <v>241</v>
      </c>
      <c r="H80" s="337"/>
      <c r="I80" s="436" t="e">
        <f>ROUND('NG LNG- GHG'!H22*'LCC Assumption - Hidden'!E7,-2)</f>
        <v>#DIV/0!</v>
      </c>
      <c r="J80" s="435"/>
      <c r="K80" s="436" t="e">
        <f>ROUND('Hybrid - GHG'!H23*'LCC Assumption - Hidden'!E7,-2)</f>
        <v>#DIV/0!</v>
      </c>
      <c r="L80" s="435"/>
      <c r="M80" s="436">
        <f>ROUND('Grid - GHG'!H22*'LCC Assumption - Hidden'!E7,-2)</f>
        <v>0</v>
      </c>
      <c r="N80" s="338"/>
      <c r="O80" s="387"/>
    </row>
    <row r="81" spans="1:15" ht="12.75" customHeight="1" thickBot="1" x14ac:dyDescent="0.25">
      <c r="A81" s="387"/>
      <c r="B81" s="340"/>
      <c r="C81" s="341"/>
      <c r="D81" s="341"/>
      <c r="E81" s="341"/>
      <c r="F81" s="341"/>
      <c r="G81" s="341"/>
      <c r="H81" s="341"/>
      <c r="I81" s="341"/>
      <c r="J81" s="341"/>
      <c r="K81" s="341"/>
      <c r="L81" s="341"/>
      <c r="M81" s="341"/>
      <c r="N81" s="342"/>
      <c r="O81" s="387"/>
    </row>
    <row r="82" spans="1:15" ht="12.75" customHeight="1" thickTop="1" x14ac:dyDescent="0.2">
      <c r="A82" s="387"/>
      <c r="B82" s="387"/>
      <c r="C82" s="387"/>
      <c r="D82" s="387"/>
      <c r="E82" s="387"/>
      <c r="F82" s="387"/>
      <c r="G82" s="387"/>
      <c r="H82" s="387"/>
      <c r="I82" s="387"/>
      <c r="J82" s="387"/>
      <c r="K82" s="387"/>
      <c r="L82" s="387"/>
      <c r="M82" s="387"/>
      <c r="N82" s="387"/>
      <c r="O82" s="387"/>
    </row>
  </sheetData>
  <sheetProtection algorithmName="SHA-512" hashValue="Ou6mTE5HgTKVyrknkjrrX1en7SJoLdmvUS3k5Jd+/axXECCQFUvVMFWgx1UqZmNTW6pop5wTW0ezHtHFdIcYYQ==" saltValue="OxW4VvuyMYSzedAzNatz9g==" spinCount="100000" sheet="1" objects="1" scenarios="1"/>
  <mergeCells count="12">
    <mergeCell ref="C29:D29"/>
    <mergeCell ref="C30:D30"/>
    <mergeCell ref="F4:M4"/>
    <mergeCell ref="F5:M5"/>
    <mergeCell ref="F6:M6"/>
    <mergeCell ref="F7:M7"/>
    <mergeCell ref="F12:M12"/>
    <mergeCell ref="F13:M13"/>
    <mergeCell ref="F14:M14"/>
    <mergeCell ref="F15:M15"/>
    <mergeCell ref="F16:M16"/>
    <mergeCell ref="C28:D28"/>
  </mergeCells>
  <dataValidations disablePrompts="1" count="2">
    <dataValidation allowBlank="1" showInputMessage="1" showErrorMessage="1" prompt="It means unit cost of energy over life time" sqref="C73"/>
    <dataValidation allowBlank="1" showInputMessage="1" showErrorMessage="1" prompt="I don t like this" sqref="I73 K73"/>
  </dataValidations>
  <pageMargins left="0.7" right="0.7" top="0.75" bottom="0.75" header="0.3" footer="0.3"/>
  <pageSetup scale="6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Labor">
    <tabColor theme="3" tint="0.39997558519241921"/>
  </sheetPr>
  <dimension ref="A1:J23"/>
  <sheetViews>
    <sheetView showGridLines="0" workbookViewId="0">
      <selection activeCell="K26" sqref="K26"/>
    </sheetView>
  </sheetViews>
  <sheetFormatPr defaultRowHeight="12.75" x14ac:dyDescent="0.2"/>
  <cols>
    <col min="1" max="1" width="3.7109375" customWidth="1"/>
    <col min="2" max="2" width="4.28515625" customWidth="1"/>
    <col min="3" max="3" width="13.7109375" customWidth="1"/>
    <col min="4" max="4" width="10.7109375" customWidth="1"/>
    <col min="5" max="5" width="14.28515625" customWidth="1"/>
    <col min="6" max="6" width="10.140625" customWidth="1"/>
    <col min="7" max="8" width="13.28515625" customWidth="1"/>
    <col min="9" max="9" width="9.140625" customWidth="1"/>
  </cols>
  <sheetData>
    <row r="1" spans="1:10" ht="13.5" thickBot="1" x14ac:dyDescent="0.25">
      <c r="A1" s="387"/>
      <c r="B1" s="387"/>
      <c r="C1" s="387"/>
      <c r="D1" s="387"/>
      <c r="E1" s="387"/>
      <c r="F1" s="387"/>
      <c r="G1" s="387"/>
      <c r="H1" s="387"/>
      <c r="I1" s="387"/>
      <c r="J1" s="387"/>
    </row>
    <row r="2" spans="1:10" ht="20.25" customHeight="1" thickTop="1" thickBot="1" x14ac:dyDescent="0.4">
      <c r="A2" s="387"/>
      <c r="B2" s="348" t="s">
        <v>472</v>
      </c>
      <c r="C2" s="349"/>
      <c r="D2" s="349"/>
      <c r="E2" s="349"/>
      <c r="F2" s="349"/>
      <c r="G2" s="349"/>
      <c r="H2" s="345"/>
      <c r="I2" s="480"/>
      <c r="J2" s="387"/>
    </row>
    <row r="3" spans="1:10" ht="13.5" thickTop="1" x14ac:dyDescent="0.2">
      <c r="A3" s="387"/>
      <c r="B3" s="353"/>
      <c r="C3" s="354"/>
      <c r="D3" s="354"/>
      <c r="E3" s="354"/>
      <c r="F3" s="354"/>
      <c r="G3" s="354"/>
      <c r="H3" s="354"/>
      <c r="I3" s="481"/>
      <c r="J3" s="387"/>
    </row>
    <row r="4" spans="1:10" x14ac:dyDescent="0.2">
      <c r="A4" s="387"/>
      <c r="B4" s="357"/>
      <c r="C4" s="378" t="s">
        <v>473</v>
      </c>
      <c r="D4" s="358"/>
      <c r="E4" s="358"/>
      <c r="F4" s="358"/>
      <c r="G4" s="358"/>
      <c r="H4" s="358"/>
      <c r="I4" s="482"/>
      <c r="J4" s="387"/>
    </row>
    <row r="5" spans="1:10" x14ac:dyDescent="0.2">
      <c r="A5" s="387"/>
      <c r="B5" s="357"/>
      <c r="C5" s="358"/>
      <c r="D5" s="358"/>
      <c r="E5" s="358"/>
      <c r="F5" s="358"/>
      <c r="G5" s="358"/>
      <c r="H5" s="358"/>
      <c r="I5" s="482"/>
      <c r="J5" s="387"/>
    </row>
    <row r="6" spans="1:10" x14ac:dyDescent="0.2">
      <c r="A6" s="387"/>
      <c r="B6" s="357"/>
      <c r="C6" s="358"/>
      <c r="D6" s="483" t="s">
        <v>202</v>
      </c>
      <c r="E6" s="483" t="s">
        <v>11</v>
      </c>
      <c r="F6" s="358"/>
      <c r="G6" s="358"/>
      <c r="H6" s="358"/>
      <c r="I6" s="482"/>
      <c r="J6" s="387"/>
    </row>
    <row r="7" spans="1:10" x14ac:dyDescent="0.2">
      <c r="A7" s="387"/>
      <c r="B7" s="357"/>
      <c r="C7" s="484" t="s">
        <v>291</v>
      </c>
      <c r="D7" s="359" t="s">
        <v>212</v>
      </c>
      <c r="E7" s="485"/>
      <c r="F7" s="358"/>
      <c r="G7" s="358"/>
      <c r="H7" s="358"/>
      <c r="I7" s="482"/>
      <c r="J7" s="387"/>
    </row>
    <row r="8" spans="1:10" x14ac:dyDescent="0.2">
      <c r="A8" s="387"/>
      <c r="B8" s="357"/>
      <c r="C8" s="358"/>
      <c r="D8" s="358"/>
      <c r="E8" s="358"/>
      <c r="F8" s="358"/>
      <c r="G8" s="358"/>
      <c r="H8" s="358"/>
      <c r="I8" s="482"/>
      <c r="J8" s="387"/>
    </row>
    <row r="9" spans="1:10" x14ac:dyDescent="0.2">
      <c r="A9" s="387"/>
      <c r="B9" s="357"/>
      <c r="C9" s="358"/>
      <c r="D9" s="358"/>
      <c r="E9" s="358"/>
      <c r="F9" s="358"/>
      <c r="G9" s="358"/>
      <c r="H9" s="358"/>
      <c r="I9" s="482"/>
      <c r="J9" s="387"/>
    </row>
    <row r="10" spans="1:10" ht="25.5" x14ac:dyDescent="0.2">
      <c r="A10" s="387"/>
      <c r="B10" s="357"/>
      <c r="C10" s="358"/>
      <c r="D10" s="486" t="s">
        <v>292</v>
      </c>
      <c r="E10" s="486" t="s">
        <v>294</v>
      </c>
      <c r="F10" s="486" t="s">
        <v>301</v>
      </c>
      <c r="G10" s="486" t="s">
        <v>295</v>
      </c>
      <c r="H10" s="486" t="s">
        <v>302</v>
      </c>
      <c r="I10" s="482"/>
      <c r="J10" s="387"/>
    </row>
    <row r="11" spans="1:10" ht="16.5" customHeight="1" x14ac:dyDescent="0.2">
      <c r="A11" s="387"/>
      <c r="B11" s="357"/>
      <c r="C11" s="358"/>
      <c r="D11" s="487" t="s">
        <v>293</v>
      </c>
      <c r="E11" s="487" t="s">
        <v>188</v>
      </c>
      <c r="F11" s="487" t="s">
        <v>296</v>
      </c>
      <c r="G11" s="487" t="s">
        <v>297</v>
      </c>
      <c r="H11" s="487" t="s">
        <v>303</v>
      </c>
      <c r="I11" s="482"/>
      <c r="J11" s="387"/>
    </row>
    <row r="12" spans="1:10" x14ac:dyDescent="0.2">
      <c r="A12" s="387"/>
      <c r="B12" s="357"/>
      <c r="C12" s="484" t="s">
        <v>288</v>
      </c>
      <c r="D12" s="360"/>
      <c r="E12" s="360"/>
      <c r="F12" s="360"/>
      <c r="G12" s="374">
        <f>E12*F12*52</f>
        <v>0</v>
      </c>
      <c r="H12" s="374">
        <f>D12*(1+($E$7/100))*G12</f>
        <v>0</v>
      </c>
      <c r="I12" s="482"/>
      <c r="J12" s="387"/>
    </row>
    <row r="13" spans="1:10" x14ac:dyDescent="0.2">
      <c r="A13" s="387"/>
      <c r="B13" s="357"/>
      <c r="C13" s="484" t="s">
        <v>289</v>
      </c>
      <c r="D13" s="360"/>
      <c r="E13" s="360"/>
      <c r="F13" s="360"/>
      <c r="G13" s="374">
        <f>E13*F13*52</f>
        <v>0</v>
      </c>
      <c r="H13" s="374">
        <f>D13*(1+($E$7/100))*G13</f>
        <v>0</v>
      </c>
      <c r="I13" s="482"/>
      <c r="J13" s="387"/>
    </row>
    <row r="14" spans="1:10" x14ac:dyDescent="0.2">
      <c r="A14" s="387"/>
      <c r="B14" s="357"/>
      <c r="C14" s="484" t="s">
        <v>290</v>
      </c>
      <c r="D14" s="360"/>
      <c r="E14" s="360"/>
      <c r="F14" s="360"/>
      <c r="G14" s="374">
        <f>E14*F14*52</f>
        <v>0</v>
      </c>
      <c r="H14" s="374">
        <f>D14*(1+($E$7/100))*G14</f>
        <v>0</v>
      </c>
      <c r="I14" s="482"/>
      <c r="J14" s="387"/>
    </row>
    <row r="15" spans="1:10" x14ac:dyDescent="0.2">
      <c r="A15" s="387"/>
      <c r="B15" s="357"/>
      <c r="C15" s="484" t="s">
        <v>323</v>
      </c>
      <c r="D15" s="360"/>
      <c r="E15" s="360"/>
      <c r="F15" s="360"/>
      <c r="G15" s="374">
        <f>E15*F15*52</f>
        <v>0</v>
      </c>
      <c r="H15" s="374">
        <f>D15*(1+($E$7/100))*G15</f>
        <v>0</v>
      </c>
      <c r="I15" s="482"/>
      <c r="J15" s="387"/>
    </row>
    <row r="16" spans="1:10" x14ac:dyDescent="0.2">
      <c r="A16" s="387"/>
      <c r="B16" s="357"/>
      <c r="C16" s="358"/>
      <c r="D16" s="358"/>
      <c r="E16" s="358"/>
      <c r="F16" s="358"/>
      <c r="G16" s="358"/>
      <c r="H16" s="358"/>
      <c r="I16" s="482"/>
      <c r="J16" s="387"/>
    </row>
    <row r="17" spans="1:10" x14ac:dyDescent="0.2">
      <c r="A17" s="387"/>
      <c r="B17" s="357"/>
      <c r="C17" s="358"/>
      <c r="D17" s="483" t="s">
        <v>202</v>
      </c>
      <c r="E17" s="483" t="s">
        <v>11</v>
      </c>
      <c r="F17" s="358"/>
      <c r="G17" s="358"/>
      <c r="H17" s="358"/>
      <c r="I17" s="482"/>
      <c r="J17" s="387"/>
    </row>
    <row r="18" spans="1:10" x14ac:dyDescent="0.2">
      <c r="A18" s="387"/>
      <c r="B18" s="357"/>
      <c r="C18" s="484" t="s">
        <v>140</v>
      </c>
      <c r="D18" s="359" t="s">
        <v>303</v>
      </c>
      <c r="E18" s="488">
        <f>SUM(H12:H15)</f>
        <v>0</v>
      </c>
      <c r="F18" s="358"/>
      <c r="G18" s="358"/>
      <c r="H18" s="358"/>
      <c r="I18" s="482"/>
      <c r="J18" s="387"/>
    </row>
    <row r="19" spans="1:10" x14ac:dyDescent="0.2">
      <c r="A19" s="387"/>
      <c r="B19" s="357"/>
      <c r="C19" s="484" t="s">
        <v>300</v>
      </c>
      <c r="D19" s="359" t="s">
        <v>172</v>
      </c>
      <c r="E19" s="489" t="e">
        <f>SUM(H12:H15)/1000/'NG LNG - O&amp;M'!H14</f>
        <v>#DIV/0!</v>
      </c>
      <c r="F19" s="358"/>
      <c r="G19" s="358"/>
      <c r="H19" s="358"/>
      <c r="I19" s="482"/>
      <c r="J19" s="387"/>
    </row>
    <row r="20" spans="1:10" x14ac:dyDescent="0.2">
      <c r="A20" s="387"/>
      <c r="B20" s="357"/>
      <c r="C20" s="358"/>
      <c r="D20" s="358"/>
      <c r="E20" s="358"/>
      <c r="F20" s="358"/>
      <c r="G20" s="358"/>
      <c r="H20" s="358"/>
      <c r="I20" s="482"/>
      <c r="J20" s="387"/>
    </row>
    <row r="21" spans="1:10" x14ac:dyDescent="0.2">
      <c r="A21" s="387"/>
      <c r="B21" s="357"/>
      <c r="C21" s="378" t="s">
        <v>480</v>
      </c>
      <c r="D21" s="358"/>
      <c r="E21" s="358"/>
      <c r="F21" s="358"/>
      <c r="G21" s="358"/>
      <c r="H21" s="358"/>
      <c r="I21" s="482"/>
      <c r="J21" s="387"/>
    </row>
    <row r="22" spans="1:10" ht="13.5" thickBot="1" x14ac:dyDescent="0.25">
      <c r="A22" s="387"/>
      <c r="B22" s="340"/>
      <c r="C22" s="362"/>
      <c r="D22" s="362"/>
      <c r="E22" s="362"/>
      <c r="F22" s="362"/>
      <c r="G22" s="362"/>
      <c r="H22" s="362"/>
      <c r="I22" s="490"/>
      <c r="J22" s="387"/>
    </row>
    <row r="23" spans="1:10" ht="13.5" thickTop="1" x14ac:dyDescent="0.2">
      <c r="A23" s="387"/>
      <c r="B23" s="387"/>
      <c r="C23" s="387"/>
      <c r="D23" s="387"/>
      <c r="E23" s="387"/>
      <c r="F23" s="387"/>
      <c r="G23" s="387"/>
      <c r="H23" s="387"/>
      <c r="I23" s="387"/>
      <c r="J23" s="387"/>
    </row>
  </sheetData>
  <sheetProtection algorithmName="SHA-512" hashValue="pA2IX5/nOFEs7FyhtlGR36CJb3cLUes5Y3JYl84p68iglt3jAWJK3xjyOzErM/PavdFxFUkn0pHgu6FNSWothA==" saltValue="Qr/lWpYou6fr7+/LphgnWQ==" spinCount="100000" sheet="1" objects="1" scenarios="1"/>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Labor">
    <tabColor theme="3" tint="0.39997558519241921"/>
  </sheetPr>
  <dimension ref="A1:J23"/>
  <sheetViews>
    <sheetView showGridLines="0" zoomScaleNormal="100" workbookViewId="0">
      <selection activeCell="K19" sqref="K19"/>
    </sheetView>
  </sheetViews>
  <sheetFormatPr defaultRowHeight="12.75" x14ac:dyDescent="0.2"/>
  <cols>
    <col min="1" max="1" width="3.7109375" customWidth="1"/>
    <col min="2" max="2" width="4.28515625" customWidth="1"/>
    <col min="3" max="3" width="13.7109375" customWidth="1"/>
    <col min="4" max="4" width="10.7109375" customWidth="1"/>
    <col min="5" max="5" width="14.28515625" customWidth="1"/>
    <col min="6" max="6" width="10.140625" customWidth="1"/>
    <col min="7" max="8" width="13.28515625" customWidth="1"/>
    <col min="9" max="9" width="6.85546875" customWidth="1"/>
  </cols>
  <sheetData>
    <row r="1" spans="1:10" ht="13.5" thickBot="1" x14ac:dyDescent="0.25">
      <c r="A1" s="387"/>
      <c r="B1" s="387"/>
      <c r="C1" s="387"/>
      <c r="D1" s="387"/>
      <c r="E1" s="387"/>
      <c r="F1" s="387"/>
      <c r="G1" s="387"/>
      <c r="H1" s="387"/>
      <c r="I1" s="387"/>
      <c r="J1" s="387"/>
    </row>
    <row r="2" spans="1:10" ht="24.75" thickTop="1" thickBot="1" x14ac:dyDescent="0.4">
      <c r="A2" s="387"/>
      <c r="B2" s="348" t="s">
        <v>476</v>
      </c>
      <c r="C2" s="349"/>
      <c r="D2" s="349"/>
      <c r="E2" s="349"/>
      <c r="F2" s="349"/>
      <c r="G2" s="349"/>
      <c r="H2" s="345"/>
      <c r="I2" s="480"/>
      <c r="J2" s="387"/>
    </row>
    <row r="3" spans="1:10" ht="13.5" thickTop="1" x14ac:dyDescent="0.2">
      <c r="A3" s="387"/>
      <c r="B3" s="353"/>
      <c r="C3" s="354"/>
      <c r="D3" s="354"/>
      <c r="E3" s="354"/>
      <c r="F3" s="354"/>
      <c r="G3" s="354"/>
      <c r="H3" s="354"/>
      <c r="I3" s="481"/>
      <c r="J3" s="387"/>
    </row>
    <row r="4" spans="1:10" x14ac:dyDescent="0.2">
      <c r="A4" s="387"/>
      <c r="B4" s="357"/>
      <c r="C4" s="378" t="s">
        <v>473</v>
      </c>
      <c r="D4" s="358"/>
      <c r="E4" s="358"/>
      <c r="F4" s="358"/>
      <c r="G4" s="358"/>
      <c r="H4" s="358"/>
      <c r="I4" s="482"/>
      <c r="J4" s="387"/>
    </row>
    <row r="5" spans="1:10" x14ac:dyDescent="0.2">
      <c r="A5" s="387"/>
      <c r="B5" s="357"/>
      <c r="C5" s="358"/>
      <c r="D5" s="358"/>
      <c r="E5" s="358"/>
      <c r="F5" s="358"/>
      <c r="G5" s="358"/>
      <c r="H5" s="358"/>
      <c r="I5" s="482"/>
      <c r="J5" s="387"/>
    </row>
    <row r="6" spans="1:10" x14ac:dyDescent="0.2">
      <c r="A6" s="387"/>
      <c r="B6" s="357"/>
      <c r="C6" s="358"/>
      <c r="D6" s="483" t="s">
        <v>202</v>
      </c>
      <c r="E6" s="483" t="s">
        <v>11</v>
      </c>
      <c r="F6" s="358"/>
      <c r="G6" s="358"/>
      <c r="H6" s="358"/>
      <c r="I6" s="482"/>
      <c r="J6" s="387"/>
    </row>
    <row r="7" spans="1:10" x14ac:dyDescent="0.2">
      <c r="A7" s="387"/>
      <c r="B7" s="357"/>
      <c r="C7" s="484" t="s">
        <v>291</v>
      </c>
      <c r="D7" s="359" t="s">
        <v>212</v>
      </c>
      <c r="E7" s="485"/>
      <c r="F7" s="358"/>
      <c r="G7" s="358"/>
      <c r="H7" s="358"/>
      <c r="I7" s="482"/>
      <c r="J7" s="387"/>
    </row>
    <row r="8" spans="1:10" ht="16.5" customHeight="1" x14ac:dyDescent="0.2">
      <c r="A8" s="387"/>
      <c r="B8" s="357"/>
      <c r="C8" s="358"/>
      <c r="D8" s="358"/>
      <c r="E8" s="358"/>
      <c r="F8" s="358"/>
      <c r="G8" s="358"/>
      <c r="H8" s="358"/>
      <c r="I8" s="482"/>
      <c r="J8" s="387"/>
    </row>
    <row r="9" spans="1:10" x14ac:dyDescent="0.2">
      <c r="A9" s="387"/>
      <c r="B9" s="357"/>
      <c r="C9" s="358"/>
      <c r="D9" s="358"/>
      <c r="E9" s="358"/>
      <c r="F9" s="358"/>
      <c r="G9" s="358"/>
      <c r="H9" s="358"/>
      <c r="I9" s="482"/>
      <c r="J9" s="387"/>
    </row>
    <row r="10" spans="1:10" ht="25.5" x14ac:dyDescent="0.2">
      <c r="A10" s="387"/>
      <c r="B10" s="357"/>
      <c r="C10" s="358"/>
      <c r="D10" s="486" t="s">
        <v>292</v>
      </c>
      <c r="E10" s="486" t="s">
        <v>294</v>
      </c>
      <c r="F10" s="486" t="s">
        <v>301</v>
      </c>
      <c r="G10" s="486" t="s">
        <v>295</v>
      </c>
      <c r="H10" s="486" t="s">
        <v>302</v>
      </c>
      <c r="I10" s="482"/>
      <c r="J10" s="387"/>
    </row>
    <row r="11" spans="1:10" x14ac:dyDescent="0.2">
      <c r="A11" s="387"/>
      <c r="B11" s="357"/>
      <c r="C11" s="358"/>
      <c r="D11" s="487" t="s">
        <v>293</v>
      </c>
      <c r="E11" s="487" t="s">
        <v>188</v>
      </c>
      <c r="F11" s="487" t="s">
        <v>296</v>
      </c>
      <c r="G11" s="487" t="s">
        <v>297</v>
      </c>
      <c r="H11" s="487" t="s">
        <v>303</v>
      </c>
      <c r="I11" s="482"/>
      <c r="J11" s="387"/>
    </row>
    <row r="12" spans="1:10" x14ac:dyDescent="0.2">
      <c r="A12" s="387"/>
      <c r="B12" s="357"/>
      <c r="C12" s="484" t="s">
        <v>288</v>
      </c>
      <c r="D12" s="360"/>
      <c r="E12" s="360"/>
      <c r="F12" s="360"/>
      <c r="G12" s="374">
        <f>E12*F12*52</f>
        <v>0</v>
      </c>
      <c r="H12" s="374">
        <f>D12*(1+($E$7/100))*G12</f>
        <v>0</v>
      </c>
      <c r="I12" s="482"/>
      <c r="J12" s="387"/>
    </row>
    <row r="13" spans="1:10" x14ac:dyDescent="0.2">
      <c r="A13" s="387"/>
      <c r="B13" s="357"/>
      <c r="C13" s="484" t="s">
        <v>289</v>
      </c>
      <c r="D13" s="360"/>
      <c r="E13" s="360"/>
      <c r="F13" s="360"/>
      <c r="G13" s="374">
        <f>E13*F13*52</f>
        <v>0</v>
      </c>
      <c r="H13" s="374">
        <f>D13*(1+($E$7/100))*G13</f>
        <v>0</v>
      </c>
      <c r="I13" s="482"/>
      <c r="J13" s="387"/>
    </row>
    <row r="14" spans="1:10" x14ac:dyDescent="0.2">
      <c r="A14" s="387"/>
      <c r="B14" s="357"/>
      <c r="C14" s="484" t="s">
        <v>290</v>
      </c>
      <c r="D14" s="360"/>
      <c r="E14" s="360"/>
      <c r="F14" s="360"/>
      <c r="G14" s="374">
        <f>E14*F14*52</f>
        <v>0</v>
      </c>
      <c r="H14" s="374">
        <f>D14*(1+($E$7/100))*G14</f>
        <v>0</v>
      </c>
      <c r="I14" s="482"/>
      <c r="J14" s="387"/>
    </row>
    <row r="15" spans="1:10" x14ac:dyDescent="0.2">
      <c r="A15" s="387"/>
      <c r="B15" s="357"/>
      <c r="C15" s="484" t="s">
        <v>323</v>
      </c>
      <c r="D15" s="360"/>
      <c r="E15" s="360"/>
      <c r="F15" s="360"/>
      <c r="G15" s="374">
        <f>E15*F15*52</f>
        <v>0</v>
      </c>
      <c r="H15" s="374">
        <f>D15*(1+($E$7/100))*G15</f>
        <v>0</v>
      </c>
      <c r="I15" s="482"/>
      <c r="J15" s="387"/>
    </row>
    <row r="16" spans="1:10" x14ac:dyDescent="0.2">
      <c r="A16" s="387"/>
      <c r="B16" s="357"/>
      <c r="C16" s="358"/>
      <c r="D16" s="358"/>
      <c r="E16" s="358"/>
      <c r="F16" s="358"/>
      <c r="G16" s="358"/>
      <c r="H16" s="358"/>
      <c r="I16" s="482"/>
      <c r="J16" s="387"/>
    </row>
    <row r="17" spans="1:10" x14ac:dyDescent="0.2">
      <c r="A17" s="387"/>
      <c r="B17" s="357"/>
      <c r="C17" s="358"/>
      <c r="D17" s="483" t="s">
        <v>202</v>
      </c>
      <c r="E17" s="483" t="s">
        <v>11</v>
      </c>
      <c r="F17" s="358"/>
      <c r="G17" s="358"/>
      <c r="H17" s="358"/>
      <c r="I17" s="482"/>
      <c r="J17" s="387"/>
    </row>
    <row r="18" spans="1:10" x14ac:dyDescent="0.2">
      <c r="A18" s="387"/>
      <c r="B18" s="357"/>
      <c r="C18" s="484" t="s">
        <v>140</v>
      </c>
      <c r="D18" s="359" t="s">
        <v>303</v>
      </c>
      <c r="E18" s="488">
        <f>SUM(H12:H15)</f>
        <v>0</v>
      </c>
      <c r="F18" s="358"/>
      <c r="G18" s="358"/>
      <c r="H18" s="358"/>
      <c r="I18" s="482"/>
      <c r="J18" s="387"/>
    </row>
    <row r="19" spans="1:10" x14ac:dyDescent="0.2">
      <c r="A19" s="387"/>
      <c r="B19" s="357"/>
      <c r="C19" s="484" t="s">
        <v>300</v>
      </c>
      <c r="D19" s="359" t="s">
        <v>172</v>
      </c>
      <c r="E19" s="489" t="e">
        <f>SUM(H12:H15)/1000/'Hybrid - O&amp;M'!H14</f>
        <v>#DIV/0!</v>
      </c>
      <c r="F19" s="358"/>
      <c r="G19" s="358"/>
      <c r="H19" s="358"/>
      <c r="I19" s="482"/>
      <c r="J19" s="387"/>
    </row>
    <row r="20" spans="1:10" x14ac:dyDescent="0.2">
      <c r="A20" s="387"/>
      <c r="B20" s="357"/>
      <c r="C20" s="358"/>
      <c r="D20" s="358"/>
      <c r="E20" s="358"/>
      <c r="F20" s="358"/>
      <c r="G20" s="358"/>
      <c r="H20" s="358"/>
      <c r="I20" s="482"/>
      <c r="J20" s="387"/>
    </row>
    <row r="21" spans="1:10" x14ac:dyDescent="0.2">
      <c r="A21" s="387"/>
      <c r="B21" s="357"/>
      <c r="C21" s="378" t="s">
        <v>481</v>
      </c>
      <c r="D21" s="358"/>
      <c r="E21" s="358"/>
      <c r="F21" s="358"/>
      <c r="G21" s="358"/>
      <c r="H21" s="358"/>
      <c r="I21" s="482"/>
      <c r="J21" s="387"/>
    </row>
    <row r="22" spans="1:10" ht="13.5" thickBot="1" x14ac:dyDescent="0.25">
      <c r="A22" s="387"/>
      <c r="B22" s="340"/>
      <c r="C22" s="362"/>
      <c r="D22" s="362"/>
      <c r="E22" s="362"/>
      <c r="F22" s="362"/>
      <c r="G22" s="362"/>
      <c r="H22" s="362"/>
      <c r="I22" s="490"/>
      <c r="J22" s="387"/>
    </row>
    <row r="23" spans="1:10" ht="13.5" thickTop="1" x14ac:dyDescent="0.2">
      <c r="A23" s="387"/>
      <c r="B23" s="387"/>
      <c r="C23" s="387"/>
      <c r="D23" s="387"/>
      <c r="E23" s="387"/>
      <c r="F23" s="387"/>
      <c r="G23" s="387"/>
      <c r="H23" s="387"/>
      <c r="I23" s="387"/>
      <c r="J23" s="387"/>
    </row>
  </sheetData>
  <sheetProtection algorithmName="SHA-512" hashValue="7jaEnO/iO8joUKY37w1K1j3IKfuf069gaiNMI3YHV4sngJJ99I4uDOzNUy3ZKoh4iitt9aSW8MR7RlSQbeGnfQ==" saltValue="ESSm34MQ2DT1ltvhVUXWLw==" spinCount="100000" sheet="1" objects="1" scenarios="1"/>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ybrid_Grid_Labor">
    <tabColor theme="3" tint="0.39997558519241921"/>
  </sheetPr>
  <dimension ref="A1:K23"/>
  <sheetViews>
    <sheetView showGridLines="0" workbookViewId="0">
      <selection activeCell="L19" sqref="L19"/>
    </sheetView>
  </sheetViews>
  <sheetFormatPr defaultRowHeight="12.75" x14ac:dyDescent="0.2"/>
  <cols>
    <col min="1" max="1" width="3.7109375" customWidth="1"/>
    <col min="2" max="2" width="4.28515625" customWidth="1"/>
    <col min="3" max="3" width="13.7109375" customWidth="1"/>
    <col min="4" max="4" width="10.7109375" customWidth="1"/>
    <col min="5" max="5" width="14.28515625" customWidth="1"/>
    <col min="6" max="6" width="10.140625" customWidth="1"/>
    <col min="7" max="8" width="13.28515625" customWidth="1"/>
    <col min="9" max="9" width="6.85546875" customWidth="1"/>
  </cols>
  <sheetData>
    <row r="1" spans="1:11" ht="13.5" thickBot="1" x14ac:dyDescent="0.25">
      <c r="A1" s="387"/>
      <c r="B1" s="387"/>
      <c r="C1" s="387"/>
      <c r="D1" s="387"/>
      <c r="E1" s="387"/>
      <c r="F1" s="387"/>
      <c r="G1" s="387"/>
      <c r="H1" s="387"/>
      <c r="I1" s="387"/>
      <c r="J1" s="387"/>
      <c r="K1" s="387"/>
    </row>
    <row r="2" spans="1:11" ht="24.75" thickTop="1" thickBot="1" x14ac:dyDescent="0.4">
      <c r="A2" s="387"/>
      <c r="B2" s="348" t="s">
        <v>474</v>
      </c>
      <c r="C2" s="349"/>
      <c r="D2" s="349"/>
      <c r="E2" s="349"/>
      <c r="F2" s="349"/>
      <c r="G2" s="349"/>
      <c r="H2" s="345"/>
      <c r="I2" s="480"/>
      <c r="J2" s="387"/>
      <c r="K2" s="387"/>
    </row>
    <row r="3" spans="1:11" ht="13.5" thickTop="1" x14ac:dyDescent="0.2">
      <c r="A3" s="387"/>
      <c r="B3" s="353"/>
      <c r="C3" s="354"/>
      <c r="D3" s="354"/>
      <c r="E3" s="354"/>
      <c r="F3" s="354"/>
      <c r="G3" s="354"/>
      <c r="H3" s="354"/>
      <c r="I3" s="481"/>
      <c r="J3" s="387"/>
      <c r="K3" s="387"/>
    </row>
    <row r="4" spans="1:11" x14ac:dyDescent="0.2">
      <c r="A4" s="387"/>
      <c r="B4" s="357"/>
      <c r="C4" s="378" t="s">
        <v>473</v>
      </c>
      <c r="D4" s="358"/>
      <c r="E4" s="358"/>
      <c r="F4" s="358"/>
      <c r="G4" s="358"/>
      <c r="H4" s="358"/>
      <c r="I4" s="482"/>
      <c r="J4" s="387"/>
      <c r="K4" s="387"/>
    </row>
    <row r="5" spans="1:11" x14ac:dyDescent="0.2">
      <c r="A5" s="387"/>
      <c r="B5" s="357"/>
      <c r="C5" s="358"/>
      <c r="D5" s="358"/>
      <c r="E5" s="358"/>
      <c r="F5" s="358"/>
      <c r="G5" s="358"/>
      <c r="H5" s="358"/>
      <c r="I5" s="482"/>
      <c r="J5" s="387"/>
      <c r="K5" s="387"/>
    </row>
    <row r="6" spans="1:11" x14ac:dyDescent="0.2">
      <c r="A6" s="387"/>
      <c r="B6" s="357"/>
      <c r="C6" s="358"/>
      <c r="D6" s="483" t="s">
        <v>202</v>
      </c>
      <c r="E6" s="483" t="s">
        <v>11</v>
      </c>
      <c r="F6" s="358"/>
      <c r="G6" s="358"/>
      <c r="H6" s="358"/>
      <c r="I6" s="482"/>
      <c r="J6" s="387"/>
      <c r="K6" s="387"/>
    </row>
    <row r="7" spans="1:11" x14ac:dyDescent="0.2">
      <c r="A7" s="387"/>
      <c r="B7" s="357"/>
      <c r="C7" s="484" t="s">
        <v>291</v>
      </c>
      <c r="D7" s="359" t="s">
        <v>212</v>
      </c>
      <c r="E7" s="485"/>
      <c r="F7" s="358"/>
      <c r="G7" s="358"/>
      <c r="H7" s="358"/>
      <c r="I7" s="482"/>
      <c r="J7" s="387"/>
      <c r="K7" s="387"/>
    </row>
    <row r="8" spans="1:11" x14ac:dyDescent="0.2">
      <c r="A8" s="387"/>
      <c r="B8" s="357"/>
      <c r="C8" s="358"/>
      <c r="D8" s="358"/>
      <c r="E8" s="358"/>
      <c r="F8" s="358"/>
      <c r="G8" s="358"/>
      <c r="H8" s="358"/>
      <c r="I8" s="482"/>
      <c r="J8" s="387"/>
      <c r="K8" s="387"/>
    </row>
    <row r="9" spans="1:11" x14ac:dyDescent="0.2">
      <c r="A9" s="387"/>
      <c r="B9" s="357"/>
      <c r="C9" s="358"/>
      <c r="D9" s="358"/>
      <c r="E9" s="358"/>
      <c r="F9" s="358"/>
      <c r="G9" s="358"/>
      <c r="H9" s="358"/>
      <c r="I9" s="482"/>
      <c r="J9" s="387"/>
      <c r="K9" s="387"/>
    </row>
    <row r="10" spans="1:11" ht="25.5" x14ac:dyDescent="0.2">
      <c r="A10" s="387"/>
      <c r="B10" s="357"/>
      <c r="C10" s="358"/>
      <c r="D10" s="486" t="s">
        <v>292</v>
      </c>
      <c r="E10" s="486" t="s">
        <v>294</v>
      </c>
      <c r="F10" s="486" t="s">
        <v>301</v>
      </c>
      <c r="G10" s="486" t="s">
        <v>295</v>
      </c>
      <c r="H10" s="486" t="s">
        <v>302</v>
      </c>
      <c r="I10" s="482"/>
      <c r="J10" s="387"/>
      <c r="K10" s="387"/>
    </row>
    <row r="11" spans="1:11" x14ac:dyDescent="0.2">
      <c r="A11" s="387"/>
      <c r="B11" s="357"/>
      <c r="C11" s="358"/>
      <c r="D11" s="487" t="s">
        <v>293</v>
      </c>
      <c r="E11" s="487" t="s">
        <v>188</v>
      </c>
      <c r="F11" s="487" t="s">
        <v>296</v>
      </c>
      <c r="G11" s="487" t="s">
        <v>297</v>
      </c>
      <c r="H11" s="487" t="s">
        <v>303</v>
      </c>
      <c r="I11" s="482"/>
      <c r="J11" s="387"/>
      <c r="K11" s="387"/>
    </row>
    <row r="12" spans="1:11" x14ac:dyDescent="0.2">
      <c r="A12" s="387"/>
      <c r="B12" s="357"/>
      <c r="C12" s="484" t="s">
        <v>288</v>
      </c>
      <c r="D12" s="360"/>
      <c r="E12" s="360"/>
      <c r="F12" s="360"/>
      <c r="G12" s="374">
        <f>E12*F12*52</f>
        <v>0</v>
      </c>
      <c r="H12" s="374">
        <f>D12*(1+($E$7/100))*G12</f>
        <v>0</v>
      </c>
      <c r="I12" s="482"/>
      <c r="J12" s="387"/>
      <c r="K12" s="387"/>
    </row>
    <row r="13" spans="1:11" x14ac:dyDescent="0.2">
      <c r="A13" s="387"/>
      <c r="B13" s="357"/>
      <c r="C13" s="484" t="s">
        <v>289</v>
      </c>
      <c r="D13" s="360"/>
      <c r="E13" s="360"/>
      <c r="F13" s="360"/>
      <c r="G13" s="374">
        <f>E13*F13*52</f>
        <v>0</v>
      </c>
      <c r="H13" s="374">
        <f>D13*(1+($E$7/100))*G13</f>
        <v>0</v>
      </c>
      <c r="I13" s="482"/>
      <c r="J13" s="387"/>
      <c r="K13" s="387"/>
    </row>
    <row r="14" spans="1:11" x14ac:dyDescent="0.2">
      <c r="A14" s="387"/>
      <c r="B14" s="357"/>
      <c r="C14" s="484" t="s">
        <v>290</v>
      </c>
      <c r="D14" s="360"/>
      <c r="E14" s="360"/>
      <c r="F14" s="360"/>
      <c r="G14" s="374">
        <f>E14*F14*52</f>
        <v>0</v>
      </c>
      <c r="H14" s="374">
        <f>D14*(1+($E$7/100))*G14</f>
        <v>0</v>
      </c>
      <c r="I14" s="482"/>
      <c r="J14" s="387"/>
      <c r="K14" s="387"/>
    </row>
    <row r="15" spans="1:11" x14ac:dyDescent="0.2">
      <c r="A15" s="387"/>
      <c r="B15" s="357"/>
      <c r="C15" s="484" t="s">
        <v>323</v>
      </c>
      <c r="D15" s="360"/>
      <c r="E15" s="360"/>
      <c r="F15" s="360"/>
      <c r="G15" s="374">
        <f>E15*F15*52</f>
        <v>0</v>
      </c>
      <c r="H15" s="374">
        <f>D15*(1+($E$7/100))*G15</f>
        <v>0</v>
      </c>
      <c r="I15" s="482"/>
      <c r="J15" s="387"/>
      <c r="K15" s="387"/>
    </row>
    <row r="16" spans="1:11" x14ac:dyDescent="0.2">
      <c r="A16" s="387"/>
      <c r="B16" s="357"/>
      <c r="C16" s="358"/>
      <c r="D16" s="358"/>
      <c r="E16" s="358"/>
      <c r="F16" s="358"/>
      <c r="G16" s="358"/>
      <c r="H16" s="358"/>
      <c r="I16" s="482"/>
      <c r="J16" s="387"/>
      <c r="K16" s="387"/>
    </row>
    <row r="17" spans="1:11" x14ac:dyDescent="0.2">
      <c r="A17" s="387"/>
      <c r="B17" s="357"/>
      <c r="C17" s="358"/>
      <c r="D17" s="483" t="s">
        <v>202</v>
      </c>
      <c r="E17" s="483" t="s">
        <v>11</v>
      </c>
      <c r="F17" s="358"/>
      <c r="G17" s="358"/>
      <c r="H17" s="358"/>
      <c r="I17" s="482"/>
      <c r="J17" s="387"/>
      <c r="K17" s="387"/>
    </row>
    <row r="18" spans="1:11" x14ac:dyDescent="0.2">
      <c r="A18" s="387"/>
      <c r="B18" s="357"/>
      <c r="C18" s="484" t="s">
        <v>140</v>
      </c>
      <c r="D18" s="359" t="s">
        <v>303</v>
      </c>
      <c r="E18" s="488">
        <f>SUM(H12:H15)</f>
        <v>0</v>
      </c>
      <c r="F18" s="358"/>
      <c r="G18" s="358"/>
      <c r="H18" s="358"/>
      <c r="I18" s="482"/>
      <c r="J18" s="387"/>
      <c r="K18" s="387"/>
    </row>
    <row r="19" spans="1:11" x14ac:dyDescent="0.2">
      <c r="A19" s="387"/>
      <c r="B19" s="357"/>
      <c r="C19" s="484" t="s">
        <v>300</v>
      </c>
      <c r="D19" s="359" t="s">
        <v>172</v>
      </c>
      <c r="E19" s="489" t="e">
        <f>SUM(H12:H15)/1000/'Hybrid - O&amp;M'!H15</f>
        <v>#DIV/0!</v>
      </c>
      <c r="F19" s="358"/>
      <c r="G19" s="358"/>
      <c r="H19" s="358"/>
      <c r="I19" s="482"/>
      <c r="J19" s="387"/>
      <c r="K19" s="387"/>
    </row>
    <row r="20" spans="1:11" x14ac:dyDescent="0.2">
      <c r="A20" s="387"/>
      <c r="B20" s="357"/>
      <c r="C20" s="358"/>
      <c r="D20" s="358"/>
      <c r="E20" s="358"/>
      <c r="F20" s="358"/>
      <c r="G20" s="358"/>
      <c r="H20" s="358"/>
      <c r="I20" s="482"/>
      <c r="J20" s="387"/>
      <c r="K20" s="387"/>
    </row>
    <row r="21" spans="1:11" x14ac:dyDescent="0.2">
      <c r="A21" s="387"/>
      <c r="B21" s="357"/>
      <c r="C21" s="378" t="s">
        <v>481</v>
      </c>
      <c r="D21" s="358"/>
      <c r="E21" s="358"/>
      <c r="F21" s="358"/>
      <c r="G21" s="358"/>
      <c r="H21" s="358"/>
      <c r="I21" s="482"/>
      <c r="J21" s="387"/>
      <c r="K21" s="387"/>
    </row>
    <row r="22" spans="1:11" ht="13.5" thickBot="1" x14ac:dyDescent="0.25">
      <c r="A22" s="387"/>
      <c r="B22" s="340"/>
      <c r="C22" s="362"/>
      <c r="D22" s="362"/>
      <c r="E22" s="362"/>
      <c r="F22" s="362"/>
      <c r="G22" s="362"/>
      <c r="H22" s="362"/>
      <c r="I22" s="490"/>
      <c r="J22" s="387"/>
      <c r="K22" s="387"/>
    </row>
    <row r="23" spans="1:11" ht="13.5" thickTop="1" x14ac:dyDescent="0.2">
      <c r="A23" s="387"/>
      <c r="B23" s="387"/>
      <c r="C23" s="387"/>
      <c r="D23" s="387"/>
      <c r="E23" s="387"/>
      <c r="F23" s="387"/>
      <c r="G23" s="387"/>
      <c r="H23" s="387"/>
      <c r="I23" s="387"/>
      <c r="J23" s="387"/>
      <c r="K23" s="387"/>
    </row>
  </sheetData>
  <sheetProtection algorithmName="SHA-512" hashValue="We3JSXLLit1+PZiVNLQVldt/yl7C42ZBwxSILPH3L6j1WjrIlYsS0t2CBOZPZlGp2d+icszvZHoZbQLLJExsoQ==" saltValue="wCVcv6+ARXhG+z1FXq0PjQ==" spinCount="100000" sheet="1" objects="1" scenarios="1"/>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rid_Labor">
    <tabColor theme="3" tint="0.39997558519241921"/>
  </sheetPr>
  <dimension ref="A1:J48"/>
  <sheetViews>
    <sheetView showGridLines="0" workbookViewId="0">
      <selection activeCell="L17" sqref="L17"/>
    </sheetView>
  </sheetViews>
  <sheetFormatPr defaultRowHeight="12.75" x14ac:dyDescent="0.2"/>
  <cols>
    <col min="1" max="1" width="3.7109375" customWidth="1"/>
    <col min="2" max="2" width="4.28515625" customWidth="1"/>
    <col min="3" max="3" width="13.7109375" customWidth="1"/>
    <col min="4" max="4" width="10.7109375" customWidth="1"/>
    <col min="5" max="5" width="14.28515625" customWidth="1"/>
    <col min="6" max="6" width="10.140625" customWidth="1"/>
    <col min="7" max="8" width="13.28515625" customWidth="1"/>
    <col min="9" max="9" width="5" customWidth="1"/>
  </cols>
  <sheetData>
    <row r="1" spans="1:10" ht="13.5" thickBot="1" x14ac:dyDescent="0.25">
      <c r="A1" s="387"/>
      <c r="B1" s="387"/>
      <c r="C1" s="387"/>
      <c r="D1" s="387"/>
      <c r="E1" s="387"/>
      <c r="F1" s="387"/>
      <c r="G1" s="387"/>
      <c r="H1" s="387"/>
      <c r="I1" s="387"/>
      <c r="J1" s="387"/>
    </row>
    <row r="2" spans="1:10" ht="24.75" thickTop="1" thickBot="1" x14ac:dyDescent="0.4">
      <c r="A2" s="387"/>
      <c r="B2" s="348" t="s">
        <v>475</v>
      </c>
      <c r="C2" s="349"/>
      <c r="D2" s="349"/>
      <c r="E2" s="349"/>
      <c r="F2" s="349"/>
      <c r="G2" s="349"/>
      <c r="H2" s="345"/>
      <c r="I2" s="480"/>
      <c r="J2" s="387"/>
    </row>
    <row r="3" spans="1:10" ht="13.5" thickTop="1" x14ac:dyDescent="0.2">
      <c r="A3" s="387"/>
      <c r="B3" s="353"/>
      <c r="C3" s="354"/>
      <c r="D3" s="354"/>
      <c r="E3" s="354"/>
      <c r="F3" s="354"/>
      <c r="G3" s="354"/>
      <c r="H3" s="354"/>
      <c r="I3" s="481"/>
      <c r="J3" s="387"/>
    </row>
    <row r="4" spans="1:10" x14ac:dyDescent="0.2">
      <c r="A4" s="387"/>
      <c r="B4" s="357"/>
      <c r="C4" s="378" t="s">
        <v>473</v>
      </c>
      <c r="D4" s="358"/>
      <c r="E4" s="358"/>
      <c r="F4" s="358"/>
      <c r="G4" s="358"/>
      <c r="H4" s="358"/>
      <c r="I4" s="482"/>
      <c r="J4" s="387"/>
    </row>
    <row r="5" spans="1:10" x14ac:dyDescent="0.2">
      <c r="A5" s="387"/>
      <c r="B5" s="357"/>
      <c r="C5" s="358"/>
      <c r="D5" s="358"/>
      <c r="E5" s="358"/>
      <c r="F5" s="358"/>
      <c r="G5" s="358"/>
      <c r="H5" s="358"/>
      <c r="I5" s="482"/>
      <c r="J5" s="387"/>
    </row>
    <row r="6" spans="1:10" x14ac:dyDescent="0.2">
      <c r="A6" s="387"/>
      <c r="B6" s="357"/>
      <c r="C6" s="358"/>
      <c r="D6" s="483" t="s">
        <v>202</v>
      </c>
      <c r="E6" s="483" t="s">
        <v>11</v>
      </c>
      <c r="F6" s="358"/>
      <c r="G6" s="358"/>
      <c r="H6" s="358"/>
      <c r="I6" s="482"/>
      <c r="J6" s="387"/>
    </row>
    <row r="7" spans="1:10" x14ac:dyDescent="0.2">
      <c r="A7" s="387"/>
      <c r="B7" s="357"/>
      <c r="C7" s="484" t="s">
        <v>291</v>
      </c>
      <c r="D7" s="359" t="s">
        <v>212</v>
      </c>
      <c r="E7" s="485"/>
      <c r="F7" s="358"/>
      <c r="G7" s="358"/>
      <c r="H7" s="358"/>
      <c r="I7" s="482"/>
      <c r="J7" s="387"/>
    </row>
    <row r="8" spans="1:10" ht="16.5" customHeight="1" x14ac:dyDescent="0.2">
      <c r="A8" s="387"/>
      <c r="B8" s="357"/>
      <c r="C8" s="358"/>
      <c r="D8" s="358"/>
      <c r="E8" s="358"/>
      <c r="F8" s="358"/>
      <c r="G8" s="358"/>
      <c r="H8" s="358"/>
      <c r="I8" s="482"/>
      <c r="J8" s="387"/>
    </row>
    <row r="9" spans="1:10" x14ac:dyDescent="0.2">
      <c r="A9" s="387"/>
      <c r="B9" s="357"/>
      <c r="C9" s="358"/>
      <c r="D9" s="358"/>
      <c r="E9" s="358"/>
      <c r="F9" s="358"/>
      <c r="G9" s="358"/>
      <c r="H9" s="358"/>
      <c r="I9" s="482"/>
      <c r="J9" s="387"/>
    </row>
    <row r="10" spans="1:10" ht="25.5" x14ac:dyDescent="0.2">
      <c r="A10" s="387"/>
      <c r="B10" s="357"/>
      <c r="C10" s="358"/>
      <c r="D10" s="486" t="s">
        <v>292</v>
      </c>
      <c r="E10" s="486" t="s">
        <v>294</v>
      </c>
      <c r="F10" s="486" t="s">
        <v>301</v>
      </c>
      <c r="G10" s="486" t="s">
        <v>295</v>
      </c>
      <c r="H10" s="486" t="s">
        <v>302</v>
      </c>
      <c r="I10" s="482"/>
      <c r="J10" s="387"/>
    </row>
    <row r="11" spans="1:10" x14ac:dyDescent="0.2">
      <c r="A11" s="387"/>
      <c r="B11" s="357"/>
      <c r="C11" s="358"/>
      <c r="D11" s="487" t="s">
        <v>293</v>
      </c>
      <c r="E11" s="487" t="s">
        <v>188</v>
      </c>
      <c r="F11" s="487" t="s">
        <v>296</v>
      </c>
      <c r="G11" s="487" t="s">
        <v>297</v>
      </c>
      <c r="H11" s="487" t="s">
        <v>303</v>
      </c>
      <c r="I11" s="482"/>
      <c r="J11" s="387"/>
    </row>
    <row r="12" spans="1:10" x14ac:dyDescent="0.2">
      <c r="A12" s="387"/>
      <c r="B12" s="357"/>
      <c r="C12" s="484" t="s">
        <v>288</v>
      </c>
      <c r="D12" s="360"/>
      <c r="E12" s="360"/>
      <c r="F12" s="360"/>
      <c r="G12" s="374">
        <f>E12*F12*52</f>
        <v>0</v>
      </c>
      <c r="H12" s="374">
        <f>D12*(1+($E$7/100))*G12</f>
        <v>0</v>
      </c>
      <c r="I12" s="482"/>
      <c r="J12" s="387"/>
    </row>
    <row r="13" spans="1:10" x14ac:dyDescent="0.2">
      <c r="A13" s="387"/>
      <c r="B13" s="357"/>
      <c r="C13" s="484" t="s">
        <v>289</v>
      </c>
      <c r="D13" s="360"/>
      <c r="E13" s="360"/>
      <c r="F13" s="360"/>
      <c r="G13" s="374">
        <f>E13*F13*52</f>
        <v>0</v>
      </c>
      <c r="H13" s="374">
        <f>D13*(1+($E$7/100))*G13</f>
        <v>0</v>
      </c>
      <c r="I13" s="482"/>
      <c r="J13" s="387"/>
    </row>
    <row r="14" spans="1:10" x14ac:dyDescent="0.2">
      <c r="A14" s="387"/>
      <c r="B14" s="357"/>
      <c r="C14" s="484" t="s">
        <v>290</v>
      </c>
      <c r="D14" s="360"/>
      <c r="E14" s="360"/>
      <c r="F14" s="360"/>
      <c r="G14" s="374">
        <f>E14*F14*52</f>
        <v>0</v>
      </c>
      <c r="H14" s="374">
        <f>D14*(1+($E$7/100))*G14</f>
        <v>0</v>
      </c>
      <c r="I14" s="482"/>
      <c r="J14" s="387"/>
    </row>
    <row r="15" spans="1:10" x14ac:dyDescent="0.2">
      <c r="A15" s="387"/>
      <c r="B15" s="357"/>
      <c r="C15" s="484" t="s">
        <v>323</v>
      </c>
      <c r="D15" s="360"/>
      <c r="E15" s="360"/>
      <c r="F15" s="360"/>
      <c r="G15" s="374">
        <f>E15*F15*52</f>
        <v>0</v>
      </c>
      <c r="H15" s="374">
        <f>D15*(1+($E$7/100))*G15</f>
        <v>0</v>
      </c>
      <c r="I15" s="482"/>
      <c r="J15" s="387"/>
    </row>
    <row r="16" spans="1:10" x14ac:dyDescent="0.2">
      <c r="A16" s="387"/>
      <c r="B16" s="357"/>
      <c r="C16" s="358"/>
      <c r="D16" s="358"/>
      <c r="E16" s="358"/>
      <c r="F16" s="358"/>
      <c r="G16" s="358"/>
      <c r="H16" s="358"/>
      <c r="I16" s="482"/>
      <c r="J16" s="387"/>
    </row>
    <row r="17" spans="1:10" x14ac:dyDescent="0.2">
      <c r="A17" s="387"/>
      <c r="B17" s="357"/>
      <c r="C17" s="358"/>
      <c r="D17" s="483" t="s">
        <v>202</v>
      </c>
      <c r="E17" s="483" t="s">
        <v>11</v>
      </c>
      <c r="F17" s="358"/>
      <c r="G17" s="358"/>
      <c r="H17" s="358"/>
      <c r="I17" s="482"/>
      <c r="J17" s="387"/>
    </row>
    <row r="18" spans="1:10" x14ac:dyDescent="0.2">
      <c r="A18" s="387"/>
      <c r="B18" s="357"/>
      <c r="C18" s="484" t="s">
        <v>140</v>
      </c>
      <c r="D18" s="359" t="s">
        <v>303</v>
      </c>
      <c r="E18" s="488">
        <f>SUM(H12:H15)</f>
        <v>0</v>
      </c>
      <c r="F18" s="358"/>
      <c r="G18" s="358"/>
      <c r="H18" s="358"/>
      <c r="I18" s="482"/>
      <c r="J18" s="387"/>
    </row>
    <row r="19" spans="1:10" x14ac:dyDescent="0.2">
      <c r="A19" s="387"/>
      <c r="B19" s="357"/>
      <c r="C19" s="484" t="s">
        <v>300</v>
      </c>
      <c r="D19" s="359" t="s">
        <v>172</v>
      </c>
      <c r="E19" s="489" t="e">
        <f>SUM(H12:H15)/1000/'Grid - O&amp;M'!G14</f>
        <v>#DIV/0!</v>
      </c>
      <c r="F19" s="358"/>
      <c r="G19" s="358"/>
      <c r="H19" s="358"/>
      <c r="I19" s="482"/>
      <c r="J19" s="387"/>
    </row>
    <row r="20" spans="1:10" x14ac:dyDescent="0.2">
      <c r="A20" s="387"/>
      <c r="B20" s="357"/>
      <c r="C20" s="358"/>
      <c r="D20" s="358"/>
      <c r="E20" s="358"/>
      <c r="F20" s="358"/>
      <c r="G20" s="358"/>
      <c r="H20" s="358"/>
      <c r="I20" s="482"/>
      <c r="J20" s="387"/>
    </row>
    <row r="21" spans="1:10" x14ac:dyDescent="0.2">
      <c r="A21" s="387"/>
      <c r="B21" s="357"/>
      <c r="C21" s="378" t="s">
        <v>481</v>
      </c>
      <c r="D21" s="358"/>
      <c r="E21" s="358"/>
      <c r="F21" s="358"/>
      <c r="G21" s="358"/>
      <c r="H21" s="358"/>
      <c r="I21" s="482"/>
      <c r="J21" s="387"/>
    </row>
    <row r="22" spans="1:10" ht="13.5" thickBot="1" x14ac:dyDescent="0.25">
      <c r="A22" s="387"/>
      <c r="B22" s="340"/>
      <c r="C22" s="362"/>
      <c r="D22" s="362"/>
      <c r="E22" s="362"/>
      <c r="F22" s="362"/>
      <c r="G22" s="362"/>
      <c r="H22" s="362"/>
      <c r="I22" s="490"/>
      <c r="J22" s="387"/>
    </row>
    <row r="23" spans="1:10" ht="13.5" thickTop="1" x14ac:dyDescent="0.2">
      <c r="A23" s="387"/>
      <c r="B23" s="387"/>
      <c r="C23" s="387"/>
      <c r="D23" s="387"/>
      <c r="E23" s="387"/>
      <c r="F23" s="387"/>
      <c r="G23" s="387"/>
      <c r="H23" s="387"/>
      <c r="I23" s="387"/>
      <c r="J23" s="387"/>
    </row>
    <row r="48" ht="13.5" customHeight="1" x14ac:dyDescent="0.2"/>
  </sheetData>
  <sheetProtection algorithmName="SHA-512" hashValue="GCSveCkPIVjL70wrVuU30ab+hzuxN5SXg/FkeuoazcsRauHzuxMaVQnLzjLYmAPtwnDT/97odKzX6ynX1YUGag==" saltValue="qewz+qWkST7Fayi+448S2A==" spinCount="100000" sheet="1" objects="1" scenarios="1"/>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87"/>
  <sheetViews>
    <sheetView showGridLines="0" zoomScale="110" zoomScaleNormal="110" workbookViewId="0">
      <selection activeCell="C5" sqref="C5:CM17"/>
    </sheetView>
  </sheetViews>
  <sheetFormatPr defaultRowHeight="12.75" x14ac:dyDescent="0.2"/>
  <cols>
    <col min="1" max="1" width="4.7109375" style="48" customWidth="1"/>
    <col min="2" max="3" width="3.28515625" style="48" customWidth="1"/>
    <col min="4" max="4" width="35.140625" style="48" customWidth="1"/>
    <col min="5" max="5" width="9.42578125" style="48" customWidth="1"/>
    <col min="6" max="6" width="7.85546875" style="48" customWidth="1"/>
    <col min="7" max="7" width="9.140625" style="48"/>
    <col min="8" max="8" width="11.7109375" style="48" customWidth="1"/>
    <col min="9" max="9" width="9.5703125" style="48" customWidth="1"/>
    <col min="10" max="10" width="32.7109375" style="48" customWidth="1"/>
    <col min="11" max="11" width="25.5703125" style="48" customWidth="1"/>
    <col min="12" max="16384" width="9.140625" style="48"/>
  </cols>
  <sheetData>
    <row r="1" spans="1:19" ht="24.75" customHeight="1" x14ac:dyDescent="0.2">
      <c r="A1" s="119" t="s">
        <v>131</v>
      </c>
      <c r="B1" s="109"/>
      <c r="C1" s="50"/>
      <c r="D1" s="50"/>
      <c r="E1" s="50"/>
      <c r="F1" s="50"/>
      <c r="G1" s="50"/>
      <c r="H1" s="50"/>
      <c r="I1" s="50"/>
      <c r="J1" s="50"/>
      <c r="K1" s="50"/>
      <c r="L1" s="50"/>
      <c r="M1" s="50"/>
      <c r="N1" s="50"/>
      <c r="O1" s="50"/>
      <c r="P1" s="50"/>
      <c r="Q1" s="50"/>
      <c r="R1" s="50"/>
      <c r="S1" s="50"/>
    </row>
    <row r="2" spans="1:19" ht="24.75" customHeight="1" x14ac:dyDescent="0.2">
      <c r="A2" s="131" t="e">
        <f>ProjName</f>
        <v>#REF!</v>
      </c>
      <c r="B2" s="50"/>
      <c r="C2" s="50"/>
      <c r="D2" s="50"/>
      <c r="E2" s="50"/>
      <c r="F2" s="50"/>
      <c r="G2" s="50"/>
      <c r="H2" s="50"/>
      <c r="I2" s="50"/>
      <c r="J2" s="50"/>
      <c r="K2" s="50"/>
      <c r="L2" s="50"/>
      <c r="M2" s="50"/>
      <c r="N2" s="50"/>
      <c r="O2" s="50"/>
      <c r="P2" s="50"/>
      <c r="Q2" s="50"/>
      <c r="R2" s="50"/>
      <c r="S2" s="50"/>
    </row>
    <row r="3" spans="1:19" ht="24.75" customHeight="1" x14ac:dyDescent="0.2">
      <c r="A3" s="120" t="s">
        <v>30</v>
      </c>
      <c r="B3" s="50"/>
      <c r="C3" s="50"/>
      <c r="D3" s="50"/>
      <c r="E3" s="50"/>
      <c r="F3" s="50"/>
      <c r="G3" s="50"/>
      <c r="H3" s="50"/>
      <c r="I3" s="50"/>
      <c r="J3" s="50"/>
      <c r="K3" s="50"/>
      <c r="L3" s="50"/>
      <c r="M3" s="50"/>
      <c r="N3" s="50"/>
      <c r="O3" s="50"/>
      <c r="P3" s="50"/>
      <c r="Q3" s="50"/>
      <c r="R3" s="50"/>
      <c r="S3" s="50"/>
    </row>
    <row r="4" spans="1:19" x14ac:dyDescent="0.2">
      <c r="A4" s="132"/>
    </row>
    <row r="5" spans="1:19" ht="15" x14ac:dyDescent="0.35">
      <c r="A5" s="133" t="s">
        <v>10</v>
      </c>
      <c r="B5" s="51"/>
      <c r="C5" s="51"/>
      <c r="D5" s="51"/>
      <c r="E5" s="53" t="s">
        <v>11</v>
      </c>
      <c r="F5" s="53" t="s">
        <v>12</v>
      </c>
      <c r="G5" s="51" t="s">
        <v>31</v>
      </c>
      <c r="H5" s="51"/>
      <c r="I5" s="51"/>
      <c r="J5" s="51"/>
    </row>
    <row r="6" spans="1:19" x14ac:dyDescent="0.2">
      <c r="A6" s="134" t="s">
        <v>80</v>
      </c>
    </row>
    <row r="7" spans="1:19" x14ac:dyDescent="0.2">
      <c r="A7" s="132"/>
      <c r="B7" s="48" t="s">
        <v>61</v>
      </c>
      <c r="E7" s="76">
        <f>'LCC Assumptions'!F15</f>
        <v>0</v>
      </c>
      <c r="F7" s="55" t="s">
        <v>5</v>
      </c>
    </row>
    <row r="8" spans="1:19" x14ac:dyDescent="0.2">
      <c r="B8" s="52" t="s">
        <v>104</v>
      </c>
      <c r="E8" s="77">
        <f>'LCC Assumptions'!F16</f>
        <v>0</v>
      </c>
      <c r="F8" s="55"/>
      <c r="G8" s="48" t="s">
        <v>62</v>
      </c>
    </row>
    <row r="9" spans="1:19" x14ac:dyDescent="0.2">
      <c r="B9" s="48" t="s">
        <v>63</v>
      </c>
      <c r="E9" s="77">
        <f>'LCC Assumptions'!F17</f>
        <v>0</v>
      </c>
      <c r="F9" s="55"/>
      <c r="G9" s="52" t="s">
        <v>107</v>
      </c>
    </row>
    <row r="10" spans="1:19" x14ac:dyDescent="0.2">
      <c r="F10" s="55"/>
    </row>
    <row r="11" spans="1:19" x14ac:dyDescent="0.2">
      <c r="A11" s="52" t="s">
        <v>81</v>
      </c>
      <c r="F11" s="55"/>
    </row>
    <row r="12" spans="1:19" x14ac:dyDescent="0.2">
      <c r="B12" s="52" t="s">
        <v>76</v>
      </c>
      <c r="E12" s="77">
        <f>'LCC Assumptions'!F20</f>
        <v>0</v>
      </c>
      <c r="F12" s="55"/>
      <c r="G12" s="52" t="s">
        <v>106</v>
      </c>
    </row>
    <row r="13" spans="1:19" x14ac:dyDescent="0.2">
      <c r="F13" s="55"/>
    </row>
    <row r="14" spans="1:19" x14ac:dyDescent="0.2">
      <c r="B14" s="48" t="s">
        <v>27</v>
      </c>
      <c r="E14" s="78">
        <f>'LCC Assumptions'!F21</f>
        <v>0</v>
      </c>
      <c r="F14" s="55" t="s">
        <v>28</v>
      </c>
      <c r="G14" s="48" t="s">
        <v>33</v>
      </c>
    </row>
    <row r="15" spans="1:19" x14ac:dyDescent="0.2">
      <c r="B15" s="52" t="s">
        <v>75</v>
      </c>
      <c r="E15" s="78">
        <f>'LCC Assumptions'!F22</f>
        <v>0</v>
      </c>
      <c r="F15" s="55" t="s">
        <v>28</v>
      </c>
      <c r="G15" s="48" t="s">
        <v>33</v>
      </c>
    </row>
    <row r="16" spans="1:19" x14ac:dyDescent="0.2">
      <c r="F16" s="55"/>
    </row>
    <row r="17" spans="1:11" x14ac:dyDescent="0.2">
      <c r="B17" s="52" t="s">
        <v>105</v>
      </c>
      <c r="F17" s="55"/>
      <c r="G17" s="52" t="s">
        <v>82</v>
      </c>
    </row>
    <row r="18" spans="1:11" x14ac:dyDescent="0.2">
      <c r="B18" s="52" t="s">
        <v>142</v>
      </c>
      <c r="E18" s="108">
        <v>0</v>
      </c>
      <c r="F18" s="55"/>
      <c r="G18" s="52"/>
    </row>
    <row r="19" spans="1:11" x14ac:dyDescent="0.2">
      <c r="B19" s="52" t="s">
        <v>143</v>
      </c>
      <c r="E19" s="108">
        <v>0</v>
      </c>
      <c r="F19" s="55"/>
      <c r="G19" s="52"/>
    </row>
    <row r="20" spans="1:11" x14ac:dyDescent="0.2">
      <c r="B20" s="52" t="s">
        <v>127</v>
      </c>
      <c r="E20" s="108">
        <v>0</v>
      </c>
      <c r="F20" s="55"/>
      <c r="G20" s="52" t="s">
        <v>128</v>
      </c>
    </row>
    <row r="21" spans="1:11" x14ac:dyDescent="0.2">
      <c r="B21" s="52" t="s">
        <v>137</v>
      </c>
      <c r="E21" s="135">
        <v>0</v>
      </c>
      <c r="F21" s="55"/>
    </row>
    <row r="22" spans="1:11" x14ac:dyDescent="0.2">
      <c r="F22" s="55"/>
      <c r="K22" s="99"/>
    </row>
    <row r="23" spans="1:11" x14ac:dyDescent="0.2">
      <c r="A23" s="48" t="s">
        <v>25</v>
      </c>
      <c r="F23" s="55"/>
    </row>
    <row r="24" spans="1:11" x14ac:dyDescent="0.2">
      <c r="B24" s="52" t="s">
        <v>132</v>
      </c>
      <c r="E24" s="76" t="str">
        <f>'LCC Assumptions'!F25</f>
        <v>Select-</v>
      </c>
      <c r="F24" s="55"/>
      <c r="G24" s="52" t="s">
        <v>146</v>
      </c>
    </row>
    <row r="25" spans="1:11" x14ac:dyDescent="0.2">
      <c r="B25" s="48" t="s">
        <v>14</v>
      </c>
      <c r="E25" s="79">
        <f>'LCC Assumptions'!F26</f>
        <v>0</v>
      </c>
      <c r="F25" s="55"/>
    </row>
    <row r="26" spans="1:11" x14ac:dyDescent="0.2">
      <c r="B26" s="48" t="s">
        <v>13</v>
      </c>
      <c r="E26" s="80">
        <f>'LCC Assumptions'!F27</f>
        <v>0</v>
      </c>
      <c r="F26" s="55" t="s">
        <v>5</v>
      </c>
      <c r="G26" s="92"/>
    </row>
    <row r="27" spans="1:11" x14ac:dyDescent="0.2">
      <c r="B27" s="48" t="s">
        <v>22</v>
      </c>
      <c r="E27" s="81">
        <f>'LCC Assumptions'!F28</f>
        <v>0</v>
      </c>
      <c r="F27" s="55"/>
      <c r="G27" s="52" t="s">
        <v>84</v>
      </c>
    </row>
    <row r="28" spans="1:11" x14ac:dyDescent="0.2">
      <c r="B28" s="48" t="s">
        <v>16</v>
      </c>
      <c r="E28" s="54">
        <f>'LCC Assumptions'!F29</f>
        <v>0</v>
      </c>
      <c r="F28" s="55"/>
      <c r="G28" s="48" t="s">
        <v>23</v>
      </c>
    </row>
    <row r="29" spans="1:11" x14ac:dyDescent="0.2">
      <c r="B29" s="48" t="s">
        <v>15</v>
      </c>
      <c r="E29" s="100" t="str">
        <f>'LCC Assumptions'!F30</f>
        <v>Equal</v>
      </c>
      <c r="F29" s="118" t="s">
        <v>24</v>
      </c>
      <c r="G29" s="48" t="s">
        <v>29</v>
      </c>
    </row>
    <row r="30" spans="1:11" x14ac:dyDescent="0.2">
      <c r="B30" s="48" t="s">
        <v>42</v>
      </c>
      <c r="E30" s="54">
        <f>'LCC Assumptions'!F31</f>
        <v>0</v>
      </c>
      <c r="F30" s="55"/>
      <c r="G30" s="48" t="s">
        <v>64</v>
      </c>
    </row>
    <row r="32" spans="1:11" x14ac:dyDescent="0.2">
      <c r="A32" s="48" t="s">
        <v>26</v>
      </c>
    </row>
    <row r="33" spans="1:7" x14ac:dyDescent="0.2">
      <c r="B33" s="52" t="s">
        <v>145</v>
      </c>
      <c r="E33" s="65">
        <f>'LCC Assumptions'!F34</f>
        <v>0</v>
      </c>
      <c r="G33" s="52" t="s">
        <v>65</v>
      </c>
    </row>
    <row r="34" spans="1:7" x14ac:dyDescent="0.2">
      <c r="B34" s="52" t="s">
        <v>79</v>
      </c>
      <c r="E34" s="81">
        <f>'LCC Assumptions'!F35</f>
        <v>0</v>
      </c>
    </row>
    <row r="36" spans="1:7" ht="16.5" customHeight="1" x14ac:dyDescent="0.2">
      <c r="A36" s="55"/>
      <c r="B36" s="52"/>
    </row>
    <row r="37" spans="1:7" s="102" customFormat="1" ht="5.25" customHeight="1" x14ac:dyDescent="0.2">
      <c r="A37" s="101"/>
      <c r="C37" s="103"/>
    </row>
    <row r="38" spans="1:7" x14ac:dyDescent="0.2">
      <c r="A38" s="52"/>
      <c r="B38" s="52" t="s">
        <v>182</v>
      </c>
      <c r="E38" s="212" t="e">
        <f>(DiscRat*(1+DiscRat)^LCCPeriod)/((1+DiscRat)^LCCPeriod-1)</f>
        <v>#DIV/0!</v>
      </c>
    </row>
    <row r="39" spans="1:7" x14ac:dyDescent="0.2">
      <c r="B39" s="52"/>
    </row>
    <row r="40" spans="1:7" x14ac:dyDescent="0.2">
      <c r="C40" s="52"/>
    </row>
    <row r="41" spans="1:7" x14ac:dyDescent="0.2">
      <c r="D41" s="62"/>
      <c r="E41" s="63"/>
    </row>
    <row r="42" spans="1:7" x14ac:dyDescent="0.2">
      <c r="D42" s="62"/>
      <c r="E42" s="63"/>
    </row>
    <row r="43" spans="1:7" x14ac:dyDescent="0.2">
      <c r="B43" s="49"/>
      <c r="D43" s="62"/>
      <c r="E43" s="63"/>
    </row>
    <row r="44" spans="1:7" x14ac:dyDescent="0.2">
      <c r="B44" s="49"/>
      <c r="D44" s="62"/>
      <c r="E44" s="63"/>
    </row>
    <row r="45" spans="1:7" x14ac:dyDescent="0.2">
      <c r="D45" s="62"/>
      <c r="E45" s="63"/>
    </row>
    <row r="46" spans="1:7" x14ac:dyDescent="0.2">
      <c r="D46" s="62"/>
      <c r="E46" s="63"/>
    </row>
    <row r="47" spans="1:7" x14ac:dyDescent="0.2">
      <c r="D47" s="52"/>
    </row>
    <row r="48" spans="1:7" x14ac:dyDescent="0.2">
      <c r="D48" s="52"/>
    </row>
    <row r="49" spans="1:1" x14ac:dyDescent="0.2">
      <c r="A49" s="52"/>
    </row>
    <row r="50" spans="1:1" x14ac:dyDescent="0.2">
      <c r="A50" s="52"/>
    </row>
    <row r="64" spans="1:1" hidden="1" x14ac:dyDescent="0.2">
      <c r="A64" s="48" t="s">
        <v>32</v>
      </c>
    </row>
    <row r="86" spans="1:1" x14ac:dyDescent="0.2">
      <c r="A86" s="52" t="s">
        <v>133</v>
      </c>
    </row>
    <row r="87" spans="1:1" x14ac:dyDescent="0.2">
      <c r="A87" s="52" t="s">
        <v>134</v>
      </c>
    </row>
  </sheetData>
  <sheetProtection sheet="1" objects="1" scenarios="1"/>
  <dataConsolidate/>
  <phoneticPr fontId="3" type="noConversion"/>
  <dataValidations disablePrompts="1" count="1">
    <dataValidation type="whole" operator="lessThanOrEqual" allowBlank="1" showInputMessage="1" showErrorMessage="1" errorTitle="Too much!" error="LCC Period must be less than or equal to 50.  Thanks." sqref="E7">
      <formula1>50</formula1>
    </dataValidation>
  </dataValidations>
  <pageMargins left="0.75" right="0.75" top="0.75" bottom="0.75" header="0.5" footer="0.5"/>
  <pageSetup scale="80" fitToHeight="2" orientation="landscape" r:id="rId1"/>
  <headerFooter alignWithMargins="0">
    <oddFooter>&amp;L&amp;A&amp;CSheet &amp;P of &amp;N&amp;RPrinted &amp;D</oddFooter>
  </headerFooter>
  <ignoredErrors>
    <ignoredError sqref="E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3DesalinationInfo">
    <tabColor theme="9"/>
    <pageSetUpPr fitToPage="1"/>
  </sheetPr>
  <dimension ref="A1:BB46"/>
  <sheetViews>
    <sheetView showGridLines="0" zoomScale="90" zoomScaleNormal="90" workbookViewId="0">
      <selection activeCell="L34" sqref="L34"/>
    </sheetView>
  </sheetViews>
  <sheetFormatPr defaultRowHeight="12.75" x14ac:dyDescent="0.2"/>
  <cols>
    <col min="1" max="1" width="5.85546875" customWidth="1"/>
    <col min="2" max="2" width="4.7109375" customWidth="1"/>
    <col min="3" max="3" width="17" customWidth="1"/>
    <col min="4" max="4" width="14.42578125" customWidth="1"/>
    <col min="5" max="5" width="11.42578125" customWidth="1"/>
    <col min="6" max="6" width="3.85546875" customWidth="1"/>
    <col min="7" max="7" width="16.42578125" customWidth="1"/>
  </cols>
  <sheetData>
    <row r="1" spans="1:54" ht="13.5" thickBot="1" x14ac:dyDescent="0.25">
      <c r="A1" s="343"/>
      <c r="B1" s="343"/>
      <c r="C1" s="343"/>
      <c r="D1" s="343"/>
      <c r="E1" s="343"/>
      <c r="F1" s="343"/>
      <c r="G1" s="343"/>
      <c r="H1" s="343"/>
      <c r="I1" s="343"/>
      <c r="J1" s="343"/>
      <c r="K1" s="343"/>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row>
    <row r="2" spans="1:54" ht="19.5" customHeight="1" thickTop="1" x14ac:dyDescent="0.35">
      <c r="A2" s="343"/>
      <c r="B2" s="348" t="s">
        <v>409</v>
      </c>
      <c r="C2" s="349"/>
      <c r="D2" s="349"/>
      <c r="E2" s="345"/>
      <c r="F2" s="345"/>
      <c r="G2" s="345"/>
      <c r="H2" s="345"/>
      <c r="I2" s="345"/>
      <c r="J2" s="346"/>
      <c r="K2" s="343"/>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row>
    <row r="3" spans="1:54" x14ac:dyDescent="0.2">
      <c r="A3" s="343"/>
      <c r="B3" s="336"/>
      <c r="C3" s="337"/>
      <c r="D3" s="337"/>
      <c r="E3" s="337"/>
      <c r="F3" s="337"/>
      <c r="G3" s="337"/>
      <c r="H3" s="337"/>
      <c r="I3" s="337"/>
      <c r="J3" s="338"/>
      <c r="K3" s="343"/>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row>
    <row r="4" spans="1:54" x14ac:dyDescent="0.2">
      <c r="A4" s="343"/>
      <c r="B4" s="350"/>
      <c r="C4" s="351" t="s">
        <v>184</v>
      </c>
      <c r="D4" s="352"/>
      <c r="E4" s="498"/>
      <c r="F4" s="499"/>
      <c r="G4" s="499"/>
      <c r="H4" s="499"/>
      <c r="I4" s="500"/>
      <c r="J4" s="338"/>
      <c r="K4" s="343"/>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row>
    <row r="5" spans="1:54" x14ac:dyDescent="0.2">
      <c r="A5" s="343"/>
      <c r="B5" s="350"/>
      <c r="C5" s="351" t="s">
        <v>185</v>
      </c>
      <c r="D5" s="352"/>
      <c r="E5" s="498"/>
      <c r="F5" s="499"/>
      <c r="G5" s="499"/>
      <c r="H5" s="499"/>
      <c r="I5" s="500"/>
      <c r="J5" s="338"/>
      <c r="K5" s="343"/>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row>
    <row r="6" spans="1:54" x14ac:dyDescent="0.2">
      <c r="A6" s="343"/>
      <c r="B6" s="350"/>
      <c r="C6" s="351" t="s">
        <v>186</v>
      </c>
      <c r="D6" s="352"/>
      <c r="E6" s="498"/>
      <c r="F6" s="499"/>
      <c r="G6" s="499"/>
      <c r="H6" s="499"/>
      <c r="I6" s="500"/>
      <c r="J6" s="338"/>
      <c r="K6" s="343"/>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row>
    <row r="7" spans="1:54" x14ac:dyDescent="0.2">
      <c r="A7" s="343"/>
      <c r="B7" s="350"/>
      <c r="C7" s="351" t="s">
        <v>187</v>
      </c>
      <c r="D7" s="352"/>
      <c r="E7" s="498"/>
      <c r="F7" s="499"/>
      <c r="G7" s="499"/>
      <c r="H7" s="499"/>
      <c r="I7" s="500"/>
      <c r="J7" s="338"/>
      <c r="K7" s="343"/>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row>
    <row r="8" spans="1:54" ht="13.5" thickBot="1" x14ac:dyDescent="0.25">
      <c r="A8" s="343"/>
      <c r="B8" s="340"/>
      <c r="C8" s="341"/>
      <c r="D8" s="341"/>
      <c r="E8" s="341"/>
      <c r="F8" s="341"/>
      <c r="G8" s="341"/>
      <c r="H8" s="341"/>
      <c r="I8" s="341"/>
      <c r="J8" s="342"/>
      <c r="K8" s="343"/>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row>
    <row r="9" spans="1:54" ht="14.25" thickTop="1" thickBot="1" x14ac:dyDescent="0.25">
      <c r="A9" s="343"/>
      <c r="B9" s="343"/>
      <c r="C9" s="343"/>
      <c r="D9" s="343"/>
      <c r="E9" s="343"/>
      <c r="F9" s="343"/>
      <c r="G9" s="343"/>
      <c r="H9" s="343"/>
      <c r="I9" s="343"/>
      <c r="J9" s="343"/>
      <c r="K9" s="343"/>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row>
    <row r="10" spans="1:54" ht="19.5" customHeight="1" thickTop="1" x14ac:dyDescent="0.35">
      <c r="A10" s="343"/>
      <c r="B10" s="348" t="s">
        <v>411</v>
      </c>
      <c r="C10" s="349"/>
      <c r="D10" s="349"/>
      <c r="E10" s="345"/>
      <c r="F10" s="345"/>
      <c r="G10" s="345"/>
      <c r="H10" s="345"/>
      <c r="I10" s="345"/>
      <c r="J10" s="346"/>
      <c r="K10" s="343"/>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row>
    <row r="11" spans="1:54" x14ac:dyDescent="0.2">
      <c r="A11" s="343"/>
      <c r="B11" s="336"/>
      <c r="C11" s="337"/>
      <c r="D11" s="337"/>
      <c r="E11" s="337"/>
      <c r="F11" s="337"/>
      <c r="G11" s="337"/>
      <c r="H11" s="337"/>
      <c r="I11" s="337"/>
      <c r="J11" s="338"/>
      <c r="K11" s="343"/>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row>
    <row r="12" spans="1:54" x14ac:dyDescent="0.2">
      <c r="A12" s="343"/>
      <c r="B12" s="350"/>
      <c r="C12" s="351" t="s">
        <v>189</v>
      </c>
      <c r="D12" s="351"/>
      <c r="E12" s="498"/>
      <c r="F12" s="499"/>
      <c r="G12" s="499"/>
      <c r="H12" s="499"/>
      <c r="I12" s="500"/>
      <c r="J12" s="338"/>
      <c r="K12" s="343"/>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row>
    <row r="13" spans="1:54" x14ac:dyDescent="0.2">
      <c r="A13" s="343"/>
      <c r="B13" s="350"/>
      <c r="C13" s="351" t="s">
        <v>190</v>
      </c>
      <c r="D13" s="351"/>
      <c r="E13" s="498"/>
      <c r="F13" s="499"/>
      <c r="G13" s="499"/>
      <c r="H13" s="499"/>
      <c r="I13" s="500"/>
      <c r="J13" s="338"/>
      <c r="K13" s="343"/>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row>
    <row r="14" spans="1:54" x14ac:dyDescent="0.2">
      <c r="A14" s="343"/>
      <c r="B14" s="350"/>
      <c r="C14" s="351" t="s">
        <v>191</v>
      </c>
      <c r="D14" s="351"/>
      <c r="E14" s="498"/>
      <c r="F14" s="499"/>
      <c r="G14" s="499"/>
      <c r="H14" s="499"/>
      <c r="I14" s="500"/>
      <c r="J14" s="338"/>
      <c r="K14" s="343"/>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row>
    <row r="15" spans="1:54" x14ac:dyDescent="0.2">
      <c r="A15" s="307"/>
      <c r="B15" s="228"/>
      <c r="C15" s="351" t="s">
        <v>398</v>
      </c>
      <c r="D15" s="233"/>
      <c r="E15" s="504" t="s">
        <v>249</v>
      </c>
      <c r="F15" s="505"/>
      <c r="G15" s="505"/>
      <c r="H15" s="505"/>
      <c r="I15" s="506"/>
      <c r="J15" s="224"/>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row>
    <row r="16" spans="1:54" x14ac:dyDescent="0.2">
      <c r="A16" s="343"/>
      <c r="B16" s="350"/>
      <c r="C16" s="351" t="s">
        <v>399</v>
      </c>
      <c r="D16" s="351"/>
      <c r="E16" s="501"/>
      <c r="F16" s="502"/>
      <c r="G16" s="502"/>
      <c r="H16" s="502"/>
      <c r="I16" s="503"/>
      <c r="J16" s="338"/>
      <c r="K16" s="343"/>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row>
    <row r="17" spans="1:45" ht="13.5" thickBot="1" x14ac:dyDescent="0.25">
      <c r="A17" s="343"/>
      <c r="B17" s="340"/>
      <c r="C17" s="341"/>
      <c r="D17" s="341"/>
      <c r="E17" s="341"/>
      <c r="F17" s="341"/>
      <c r="G17" s="341"/>
      <c r="H17" s="341"/>
      <c r="I17" s="341"/>
      <c r="J17" s="342"/>
      <c r="K17" s="343"/>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row>
    <row r="18" spans="1:45" ht="14.25" thickTop="1" thickBot="1" x14ac:dyDescent="0.25">
      <c r="A18" s="343"/>
      <c r="B18" s="343"/>
      <c r="C18" s="343"/>
      <c r="D18" s="343"/>
      <c r="E18" s="343"/>
      <c r="F18" s="343"/>
      <c r="G18" s="343"/>
      <c r="H18" s="343"/>
      <c r="I18" s="343"/>
      <c r="J18" s="343"/>
      <c r="K18" s="343"/>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row>
    <row r="19" spans="1:45" ht="13.5" thickTop="1" x14ac:dyDescent="0.2">
      <c r="A19" s="343"/>
      <c r="B19" s="353"/>
      <c r="C19" s="354"/>
      <c r="D19" s="354"/>
      <c r="E19" s="354"/>
      <c r="F19" s="355"/>
      <c r="G19" s="355"/>
      <c r="H19" s="355"/>
      <c r="I19" s="355"/>
      <c r="J19" s="356"/>
      <c r="K19" s="343"/>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row>
    <row r="20" spans="1:45" x14ac:dyDescent="0.2">
      <c r="A20" s="343"/>
      <c r="B20" s="350" t="s">
        <v>198</v>
      </c>
      <c r="C20" s="351" t="s">
        <v>384</v>
      </c>
      <c r="D20" s="351"/>
      <c r="E20" s="351" t="s">
        <v>202</v>
      </c>
      <c r="F20" s="351"/>
      <c r="G20" s="351" t="s">
        <v>11</v>
      </c>
      <c r="H20" s="337"/>
      <c r="I20" s="337"/>
      <c r="J20" s="338"/>
      <c r="K20" s="343"/>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row>
    <row r="21" spans="1:45" x14ac:dyDescent="0.2">
      <c r="A21" s="343"/>
      <c r="B21" s="357"/>
      <c r="C21" s="358" t="s">
        <v>382</v>
      </c>
      <c r="D21" s="358"/>
      <c r="E21" s="359" t="s">
        <v>153</v>
      </c>
      <c r="F21" s="337"/>
      <c r="G21" s="360"/>
      <c r="H21" s="337"/>
      <c r="I21" s="337"/>
      <c r="J21" s="338"/>
      <c r="K21" s="343"/>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row>
    <row r="22" spans="1:45" x14ac:dyDescent="0.2">
      <c r="A22" s="343"/>
      <c r="B22" s="357"/>
      <c r="C22" s="358" t="s">
        <v>383</v>
      </c>
      <c r="D22" s="358"/>
      <c r="E22" s="359" t="s">
        <v>153</v>
      </c>
      <c r="F22" s="337"/>
      <c r="G22" s="360"/>
      <c r="H22" s="337"/>
      <c r="I22" s="337"/>
      <c r="J22" s="338"/>
      <c r="K22" s="343"/>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row>
    <row r="23" spans="1:45" x14ac:dyDescent="0.2">
      <c r="A23" s="343"/>
      <c r="B23" s="350"/>
      <c r="C23" s="351"/>
      <c r="D23" s="351"/>
      <c r="E23" s="337"/>
      <c r="F23" s="337"/>
      <c r="G23" s="337"/>
      <c r="H23" s="337"/>
      <c r="I23" s="337"/>
      <c r="J23" s="338"/>
      <c r="K23" s="343"/>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row>
    <row r="24" spans="1:45" x14ac:dyDescent="0.2">
      <c r="A24" s="343"/>
      <c r="B24" s="350" t="s">
        <v>199</v>
      </c>
      <c r="C24" s="351" t="s">
        <v>195</v>
      </c>
      <c r="D24" s="351"/>
      <c r="E24" s="351" t="s">
        <v>202</v>
      </c>
      <c r="F24" s="351"/>
      <c r="G24" s="351" t="s">
        <v>11</v>
      </c>
      <c r="H24" s="337"/>
      <c r="I24" s="337"/>
      <c r="J24" s="338"/>
      <c r="K24" s="343"/>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row>
    <row r="25" spans="1:45" x14ac:dyDescent="0.2">
      <c r="A25" s="343"/>
      <c r="B25" s="357"/>
      <c r="C25" s="358" t="s">
        <v>196</v>
      </c>
      <c r="D25" s="358"/>
      <c r="E25" s="359" t="s">
        <v>192</v>
      </c>
      <c r="F25" s="337"/>
      <c r="G25" s="360"/>
      <c r="H25" s="337"/>
      <c r="I25" s="337"/>
      <c r="J25" s="338"/>
      <c r="K25" s="343"/>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row>
    <row r="26" spans="1:45" x14ac:dyDescent="0.2">
      <c r="A26" s="343"/>
      <c r="B26" s="357"/>
      <c r="C26" s="358" t="s">
        <v>197</v>
      </c>
      <c r="D26" s="358"/>
      <c r="E26" s="359" t="s">
        <v>193</v>
      </c>
      <c r="F26" s="337"/>
      <c r="G26" s="360"/>
      <c r="H26" s="337"/>
      <c r="I26" s="337"/>
      <c r="J26" s="338"/>
      <c r="K26" s="343"/>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row>
    <row r="27" spans="1:45" ht="13.5" thickBot="1" x14ac:dyDescent="0.25">
      <c r="A27" s="343"/>
      <c r="B27" s="361"/>
      <c r="C27" s="362"/>
      <c r="D27" s="362"/>
      <c r="E27" s="341"/>
      <c r="F27" s="341"/>
      <c r="G27" s="341"/>
      <c r="H27" s="341"/>
      <c r="I27" s="341"/>
      <c r="J27" s="342"/>
      <c r="K27" s="343"/>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row>
    <row r="28" spans="1:45" ht="13.5" thickTop="1" x14ac:dyDescent="0.2">
      <c r="A28" s="343"/>
      <c r="B28" s="343"/>
      <c r="C28" s="343"/>
      <c r="D28" s="343"/>
      <c r="E28" s="343"/>
      <c r="F28" s="343"/>
      <c r="G28" s="343"/>
      <c r="H28" s="343"/>
      <c r="I28" s="343"/>
      <c r="J28" s="343"/>
      <c r="K28" s="343"/>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row>
    <row r="29" spans="1:45" x14ac:dyDescent="0.2">
      <c r="A29" s="307"/>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row>
    <row r="30" spans="1:45" x14ac:dyDescent="0.2">
      <c r="A30" s="307"/>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row>
    <row r="31" spans="1:45" x14ac:dyDescent="0.2">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row>
    <row r="32" spans="1:45" x14ac:dyDescent="0.2">
      <c r="A32" s="307"/>
      <c r="B32" s="312"/>
      <c r="C32" s="312"/>
      <c r="D32" s="312"/>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row>
    <row r="33" spans="1:45" x14ac:dyDescent="0.2">
      <c r="A33" s="307"/>
      <c r="B33" s="313"/>
      <c r="C33" s="313"/>
      <c r="D33" s="313"/>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row>
    <row r="34" spans="1:45" x14ac:dyDescent="0.2">
      <c r="A34" s="307"/>
      <c r="B34" s="313"/>
      <c r="C34" s="313"/>
      <c r="D34" s="313"/>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row>
    <row r="35" spans="1:45" x14ac:dyDescent="0.2">
      <c r="A35" s="307"/>
      <c r="B35" s="313"/>
      <c r="C35" s="313"/>
      <c r="D35" s="313"/>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row>
    <row r="36" spans="1:45" x14ac:dyDescent="0.2">
      <c r="A36" s="307"/>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row>
    <row r="37" spans="1:45" ht="23.25" x14ac:dyDescent="0.35">
      <c r="A37" s="307"/>
      <c r="B37" s="314"/>
      <c r="C37" s="314"/>
      <c r="D37" s="314"/>
      <c r="E37" s="307"/>
      <c r="F37" s="307"/>
      <c r="G37" s="313"/>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row>
    <row r="38" spans="1:45" x14ac:dyDescent="0.2">
      <c r="A38" s="307"/>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row>
    <row r="39" spans="1:45" x14ac:dyDescent="0.2">
      <c r="B39" s="23"/>
      <c r="C39" s="23"/>
      <c r="D39" s="23"/>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row>
    <row r="40" spans="1:45" x14ac:dyDescent="0.2">
      <c r="B40" s="23"/>
      <c r="C40" s="23"/>
      <c r="D40" s="23"/>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row>
    <row r="41" spans="1:45" x14ac:dyDescent="0.2">
      <c r="B41" s="23"/>
      <c r="C41" s="23"/>
      <c r="D41" s="23"/>
      <c r="E41" s="214"/>
      <c r="F41" s="214"/>
      <c r="G41" s="214"/>
      <c r="H41" s="23"/>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row>
    <row r="42" spans="1:45" x14ac:dyDescent="0.2">
      <c r="B42" s="14"/>
      <c r="C42" s="14"/>
      <c r="D42" s="14"/>
      <c r="E42" s="214"/>
      <c r="F42" s="214"/>
      <c r="G42" s="214"/>
      <c r="H42" s="23"/>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row>
    <row r="43" spans="1:45" x14ac:dyDescent="0.2">
      <c r="B43" s="14"/>
      <c r="C43" s="14"/>
      <c r="D43" s="14"/>
      <c r="E43" s="214"/>
      <c r="F43" s="214"/>
      <c r="G43" s="214"/>
      <c r="H43" s="23"/>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row>
    <row r="44" spans="1:45" x14ac:dyDescent="0.2">
      <c r="B44" s="14"/>
      <c r="C44" s="14"/>
      <c r="D44" s="14"/>
      <c r="E44" s="214"/>
      <c r="F44" s="214"/>
      <c r="G44" s="214"/>
      <c r="H44" s="23"/>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row>
    <row r="45" spans="1:45" x14ac:dyDescent="0.2">
      <c r="B45" s="23"/>
      <c r="C45" s="23"/>
      <c r="D45" s="23"/>
      <c r="E45" s="214"/>
      <c r="F45" s="214"/>
      <c r="G45" s="214"/>
      <c r="H45" s="23"/>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row>
    <row r="46" spans="1:45" x14ac:dyDescent="0.2">
      <c r="B46" s="23"/>
      <c r="C46" s="23"/>
      <c r="D46" s="23"/>
      <c r="E46" s="214"/>
      <c r="F46" s="214"/>
      <c r="G46" s="214"/>
      <c r="H46" s="23"/>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row>
  </sheetData>
  <sheetProtection algorithmName="SHA-512" hashValue="3i6WcirSBaCWWqq0RRKy6yq25Iox765A41dFEeZX728b4ImE3OtkbmgCvjBUMz/OP4GF8pGbEgu+hIlHayF1Xg==" saltValue="jIv+pNodh++Eh3KIf5Up3A==" spinCount="100000" sheet="1" objects="1" scenarios="1"/>
  <mergeCells count="9">
    <mergeCell ref="E13:I13"/>
    <mergeCell ref="E14:I14"/>
    <mergeCell ref="E16:I16"/>
    <mergeCell ref="E15:I15"/>
    <mergeCell ref="E4:I4"/>
    <mergeCell ref="E5:I5"/>
    <mergeCell ref="E6:I6"/>
    <mergeCell ref="E7:I7"/>
    <mergeCell ref="E12:I12"/>
  </mergeCells>
  <pageMargins left="0.7" right="0.7" top="0.75" bottom="0.75" header="0.3" footer="0.3"/>
  <pageSetup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DropDown!$D$1:$D$3</xm:f>
          </x14:formula1>
          <xm:sqref>E15:I15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T18"/>
  <sheetViews>
    <sheetView showGridLines="0" zoomScaleNormal="100" workbookViewId="0">
      <pane xSplit="2" ySplit="5" topLeftCell="C6" activePane="bottomRight" state="frozen"/>
      <selection activeCell="C5" sqref="C5:CM17"/>
      <selection pane="topRight" activeCell="C5" sqref="C5:CM17"/>
      <selection pane="bottomLeft" activeCell="C5" sqref="C5:CM17"/>
      <selection pane="bottomRight" activeCell="C5" sqref="C5:CM17"/>
    </sheetView>
  </sheetViews>
  <sheetFormatPr defaultRowHeight="12.75" outlineLevelCol="1" x14ac:dyDescent="0.2"/>
  <cols>
    <col min="1" max="1" width="7.42578125" style="4" customWidth="1"/>
    <col min="2" max="2" width="38.42578125" style="42" customWidth="1"/>
    <col min="3" max="3" width="14.85546875" customWidth="1"/>
    <col min="4" max="7" width="10.42578125" customWidth="1"/>
    <col min="8" max="10" width="10.42578125" customWidth="1" outlineLevel="1"/>
    <col min="11" max="11" width="10.42578125" customWidth="1" outlineLevel="1" collapsed="1"/>
    <col min="12" max="12" width="10.42578125" customWidth="1"/>
    <col min="13" max="15" width="10.42578125" hidden="1" customWidth="1" outlineLevel="1"/>
    <col min="16" max="16" width="10.42578125" hidden="1" customWidth="1" outlineLevel="1" collapsed="1"/>
    <col min="17" max="17" width="10.42578125" customWidth="1" collapsed="1"/>
    <col min="18" max="20" width="10.42578125" hidden="1" customWidth="1" outlineLevel="1"/>
    <col min="21" max="21" width="10.42578125" hidden="1" customWidth="1" outlineLevel="1" collapsed="1"/>
    <col min="22" max="22" width="10.42578125" customWidth="1" collapsed="1"/>
    <col min="23" max="25" width="10.42578125" hidden="1" customWidth="1" outlineLevel="1"/>
    <col min="26" max="26" width="10.42578125" hidden="1" customWidth="1" outlineLevel="1" collapsed="1"/>
    <col min="27" max="27" width="10.42578125" customWidth="1" collapsed="1"/>
    <col min="28" max="30" width="10.42578125" hidden="1" customWidth="1" outlineLevel="1"/>
    <col min="31" max="31" width="10.42578125" hidden="1" customWidth="1" outlineLevel="1" collapsed="1"/>
    <col min="32" max="32" width="10.42578125" customWidth="1" collapsed="1"/>
    <col min="33" max="35" width="10.42578125" hidden="1" customWidth="1" outlineLevel="1"/>
    <col min="36" max="36" width="10.42578125" hidden="1" customWidth="1" outlineLevel="1" collapsed="1"/>
    <col min="37" max="37" width="10.42578125" customWidth="1" collapsed="1"/>
    <col min="38" max="40" width="10.42578125" hidden="1" customWidth="1" outlineLevel="1"/>
    <col min="41" max="41" width="10.42578125" hidden="1" customWidth="1" outlineLevel="1" collapsed="1"/>
    <col min="42" max="42" width="10.42578125" customWidth="1" collapsed="1"/>
    <col min="43" max="45" width="10.42578125" hidden="1" customWidth="1" outlineLevel="1"/>
    <col min="46" max="46" width="10.42578125" hidden="1" customWidth="1" outlineLevel="1" collapsed="1"/>
    <col min="47" max="47" width="10.42578125" customWidth="1" collapsed="1"/>
    <col min="48" max="50" width="10.42578125" hidden="1" customWidth="1" outlineLevel="1"/>
    <col min="51" max="51" width="10.42578125" hidden="1" customWidth="1" outlineLevel="1" collapsed="1"/>
    <col min="52" max="52" width="10.42578125" customWidth="1" collapsed="1"/>
    <col min="53" max="55" width="10.42578125" hidden="1" customWidth="1" outlineLevel="1"/>
    <col min="56" max="56" width="10.42578125" customWidth="1" collapsed="1"/>
    <col min="57" max="91" width="10.42578125" customWidth="1"/>
  </cols>
  <sheetData>
    <row r="1" spans="1:98" s="16" customFormat="1" ht="24.75" customHeight="1" x14ac:dyDescent="0.2">
      <c r="A1" s="119" t="s">
        <v>131</v>
      </c>
      <c r="B1" s="109"/>
      <c r="C1" s="109"/>
    </row>
    <row r="2" spans="1:98" s="16" customFormat="1" ht="24.75" customHeight="1" x14ac:dyDescent="0.2">
      <c r="A2" s="122" t="e">
        <f>ProjName</f>
        <v>#REF!</v>
      </c>
      <c r="B2" s="32"/>
      <c r="C2" s="32"/>
      <c r="D2" s="32"/>
      <c r="E2" s="32"/>
    </row>
    <row r="3" spans="1:98" s="18" customFormat="1" ht="24.75" customHeight="1" x14ac:dyDescent="0.2">
      <c r="A3" s="120" t="s">
        <v>102</v>
      </c>
      <c r="B3" s="17"/>
      <c r="C3" s="17"/>
      <c r="D3" s="17"/>
      <c r="E3" s="17"/>
      <c r="F3" s="17"/>
      <c r="G3" s="17"/>
      <c r="H3" s="17"/>
      <c r="I3" s="17"/>
      <c r="J3" s="17"/>
      <c r="K3" s="17"/>
    </row>
    <row r="4" spans="1:98" s="83" customFormat="1" ht="15.75" x14ac:dyDescent="0.2">
      <c r="A4" s="123"/>
      <c r="C4" s="82"/>
      <c r="D4" s="82"/>
      <c r="E4" s="82"/>
      <c r="F4" s="82"/>
      <c r="G4" s="82"/>
      <c r="H4" s="82"/>
      <c r="I4" s="82"/>
      <c r="J4" s="82"/>
      <c r="K4" s="82"/>
      <c r="CT4" s="82"/>
    </row>
    <row r="5" spans="1:98" x14ac:dyDescent="0.2">
      <c r="A5" s="124"/>
      <c r="C5">
        <v>2012</v>
      </c>
      <c r="D5">
        <f>C5+1</f>
        <v>2013</v>
      </c>
      <c r="E5">
        <f t="shared" ref="E5:V5" si="0">D5+1</f>
        <v>2014</v>
      </c>
      <c r="F5">
        <f t="shared" si="0"/>
        <v>2015</v>
      </c>
      <c r="G5">
        <f t="shared" si="0"/>
        <v>2016</v>
      </c>
      <c r="H5">
        <f t="shared" si="0"/>
        <v>2017</v>
      </c>
      <c r="I5">
        <f t="shared" si="0"/>
        <v>2018</v>
      </c>
      <c r="J5">
        <f t="shared" si="0"/>
        <v>2019</v>
      </c>
      <c r="K5">
        <f t="shared" si="0"/>
        <v>2020</v>
      </c>
      <c r="L5">
        <f t="shared" si="0"/>
        <v>2021</v>
      </c>
      <c r="M5">
        <f t="shared" si="0"/>
        <v>2022</v>
      </c>
      <c r="N5">
        <f t="shared" si="0"/>
        <v>2023</v>
      </c>
      <c r="O5">
        <f t="shared" si="0"/>
        <v>2024</v>
      </c>
      <c r="P5">
        <f t="shared" si="0"/>
        <v>2025</v>
      </c>
      <c r="Q5">
        <f t="shared" si="0"/>
        <v>2026</v>
      </c>
      <c r="R5">
        <f t="shared" si="0"/>
        <v>2027</v>
      </c>
      <c r="S5">
        <f t="shared" si="0"/>
        <v>2028</v>
      </c>
      <c r="T5">
        <f t="shared" si="0"/>
        <v>2029</v>
      </c>
      <c r="U5">
        <f t="shared" si="0"/>
        <v>2030</v>
      </c>
      <c r="V5">
        <f t="shared" si="0"/>
        <v>2031</v>
      </c>
      <c r="W5">
        <f t="shared" ref="W5:AG5" si="1">V5+1</f>
        <v>2032</v>
      </c>
      <c r="X5">
        <f t="shared" si="1"/>
        <v>2033</v>
      </c>
      <c r="Y5">
        <f t="shared" si="1"/>
        <v>2034</v>
      </c>
      <c r="Z5">
        <f t="shared" si="1"/>
        <v>2035</v>
      </c>
      <c r="AA5">
        <f t="shared" si="1"/>
        <v>2036</v>
      </c>
      <c r="AB5">
        <f t="shared" si="1"/>
        <v>2037</v>
      </c>
      <c r="AC5">
        <f t="shared" si="1"/>
        <v>2038</v>
      </c>
      <c r="AD5">
        <f t="shared" si="1"/>
        <v>2039</v>
      </c>
      <c r="AE5">
        <f t="shared" si="1"/>
        <v>2040</v>
      </c>
      <c r="AF5">
        <f t="shared" si="1"/>
        <v>2041</v>
      </c>
      <c r="AG5">
        <f t="shared" si="1"/>
        <v>2042</v>
      </c>
      <c r="AH5">
        <f>AG5+1</f>
        <v>2043</v>
      </c>
      <c r="AI5">
        <f>AH5+1</f>
        <v>2044</v>
      </c>
      <c r="AJ5">
        <f>AI5+1</f>
        <v>2045</v>
      </c>
      <c r="AK5">
        <f>AJ5+1</f>
        <v>2046</v>
      </c>
      <c r="AL5">
        <f t="shared" ref="AL5:BD5" si="2">AK5+1</f>
        <v>2047</v>
      </c>
      <c r="AM5">
        <f t="shared" si="2"/>
        <v>2048</v>
      </c>
      <c r="AN5">
        <f t="shared" si="2"/>
        <v>2049</v>
      </c>
      <c r="AO5">
        <f t="shared" si="2"/>
        <v>2050</v>
      </c>
      <c r="AP5">
        <f t="shared" si="2"/>
        <v>2051</v>
      </c>
      <c r="AQ5">
        <f t="shared" si="2"/>
        <v>2052</v>
      </c>
      <c r="AR5">
        <f t="shared" si="2"/>
        <v>2053</v>
      </c>
      <c r="AS5">
        <f t="shared" si="2"/>
        <v>2054</v>
      </c>
      <c r="AT5">
        <f t="shared" si="2"/>
        <v>2055</v>
      </c>
      <c r="AU5">
        <f t="shared" si="2"/>
        <v>2056</v>
      </c>
      <c r="AV5">
        <f t="shared" si="2"/>
        <v>2057</v>
      </c>
      <c r="AW5">
        <f t="shared" si="2"/>
        <v>2058</v>
      </c>
      <c r="AX5">
        <f t="shared" si="2"/>
        <v>2059</v>
      </c>
      <c r="AY5">
        <f t="shared" si="2"/>
        <v>2060</v>
      </c>
      <c r="AZ5">
        <f t="shared" si="2"/>
        <v>2061</v>
      </c>
      <c r="BA5">
        <f t="shared" si="2"/>
        <v>2062</v>
      </c>
      <c r="BB5">
        <f t="shared" si="2"/>
        <v>2063</v>
      </c>
      <c r="BC5">
        <f t="shared" si="2"/>
        <v>2064</v>
      </c>
      <c r="BD5">
        <f t="shared" si="2"/>
        <v>2065</v>
      </c>
      <c r="BE5">
        <f t="shared" ref="BE5:CM5" si="3">BD5+1</f>
        <v>2066</v>
      </c>
      <c r="BF5">
        <f t="shared" si="3"/>
        <v>2067</v>
      </c>
      <c r="BG5">
        <f t="shared" si="3"/>
        <v>2068</v>
      </c>
      <c r="BH5">
        <f t="shared" si="3"/>
        <v>2069</v>
      </c>
      <c r="BI5">
        <f t="shared" si="3"/>
        <v>2070</v>
      </c>
      <c r="BJ5">
        <f t="shared" si="3"/>
        <v>2071</v>
      </c>
      <c r="BK5">
        <f t="shared" si="3"/>
        <v>2072</v>
      </c>
      <c r="BL5">
        <f t="shared" si="3"/>
        <v>2073</v>
      </c>
      <c r="BM5">
        <f t="shared" si="3"/>
        <v>2074</v>
      </c>
      <c r="BN5">
        <f t="shared" si="3"/>
        <v>2075</v>
      </c>
      <c r="BO5">
        <f t="shared" si="3"/>
        <v>2076</v>
      </c>
      <c r="BP5">
        <f t="shared" si="3"/>
        <v>2077</v>
      </c>
      <c r="BQ5">
        <f t="shared" si="3"/>
        <v>2078</v>
      </c>
      <c r="BR5">
        <f t="shared" si="3"/>
        <v>2079</v>
      </c>
      <c r="BS5">
        <f t="shared" si="3"/>
        <v>2080</v>
      </c>
      <c r="BT5">
        <f t="shared" si="3"/>
        <v>2081</v>
      </c>
      <c r="BU5">
        <f t="shared" si="3"/>
        <v>2082</v>
      </c>
      <c r="BV5">
        <f t="shared" si="3"/>
        <v>2083</v>
      </c>
      <c r="BW5">
        <f t="shared" si="3"/>
        <v>2084</v>
      </c>
      <c r="BX5">
        <f t="shared" si="3"/>
        <v>2085</v>
      </c>
      <c r="BY5">
        <f t="shared" si="3"/>
        <v>2086</v>
      </c>
      <c r="BZ5">
        <f t="shared" si="3"/>
        <v>2087</v>
      </c>
      <c r="CA5">
        <f t="shared" si="3"/>
        <v>2088</v>
      </c>
      <c r="CB5">
        <f t="shared" si="3"/>
        <v>2089</v>
      </c>
      <c r="CC5">
        <f t="shared" si="3"/>
        <v>2090</v>
      </c>
      <c r="CD5">
        <f t="shared" si="3"/>
        <v>2091</v>
      </c>
      <c r="CE5">
        <f t="shared" si="3"/>
        <v>2092</v>
      </c>
      <c r="CF5">
        <f t="shared" si="3"/>
        <v>2093</v>
      </c>
      <c r="CG5">
        <f t="shared" si="3"/>
        <v>2094</v>
      </c>
      <c r="CH5">
        <f t="shared" si="3"/>
        <v>2095</v>
      </c>
      <c r="CI5">
        <f t="shared" si="3"/>
        <v>2096</v>
      </c>
      <c r="CJ5">
        <f t="shared" si="3"/>
        <v>2097</v>
      </c>
      <c r="CK5">
        <f t="shared" si="3"/>
        <v>2098</v>
      </c>
      <c r="CL5">
        <f t="shared" si="3"/>
        <v>2099</v>
      </c>
      <c r="CM5">
        <f t="shared" si="3"/>
        <v>2100</v>
      </c>
      <c r="CT5" s="70" t="s">
        <v>98</v>
      </c>
    </row>
    <row r="6" spans="1:98" x14ac:dyDescent="0.2">
      <c r="A6" s="125"/>
      <c r="CT6" s="71">
        <v>2</v>
      </c>
    </row>
    <row r="7" spans="1:98" ht="15.75" x14ac:dyDescent="0.25">
      <c r="A7" s="126" t="s">
        <v>0</v>
      </c>
      <c r="CT7" s="71">
        <f>CT6+1</f>
        <v>3</v>
      </c>
    </row>
    <row r="8" spans="1:98" x14ac:dyDescent="0.2">
      <c r="C8" s="67"/>
      <c r="CT8" s="71">
        <f t="shared" ref="CT8:CT16" si="4">CT7+1</f>
        <v>4</v>
      </c>
    </row>
    <row r="9" spans="1:98" x14ac:dyDescent="0.2">
      <c r="A9" s="12" t="s">
        <v>139</v>
      </c>
      <c r="C9" s="67"/>
      <c r="CT9" s="71">
        <f t="shared" si="4"/>
        <v>5</v>
      </c>
    </row>
    <row r="10" spans="1:98" x14ac:dyDescent="0.2">
      <c r="B10" s="5" t="s">
        <v>149</v>
      </c>
      <c r="C10" s="208">
        <f>'LCC Assumptions'!F40</f>
        <v>0</v>
      </c>
      <c r="D10" s="3">
        <f t="shared" ref="D10:AG10" si="5">C10*(1+D11)</f>
        <v>0</v>
      </c>
      <c r="E10" s="3">
        <f t="shared" si="5"/>
        <v>0</v>
      </c>
      <c r="F10" s="3">
        <f>E10*(1+F11)</f>
        <v>0</v>
      </c>
      <c r="G10" s="3">
        <f t="shared" si="5"/>
        <v>0</v>
      </c>
      <c r="H10" s="3">
        <f t="shared" si="5"/>
        <v>0</v>
      </c>
      <c r="I10" s="3">
        <f t="shared" si="5"/>
        <v>0</v>
      </c>
      <c r="J10" s="3">
        <f t="shared" si="5"/>
        <v>0</v>
      </c>
      <c r="K10" s="3">
        <f t="shared" si="5"/>
        <v>0</v>
      </c>
      <c r="L10" s="3">
        <f t="shared" si="5"/>
        <v>0</v>
      </c>
      <c r="M10" s="3">
        <f t="shared" si="5"/>
        <v>0</v>
      </c>
      <c r="N10" s="3">
        <f t="shared" si="5"/>
        <v>0</v>
      </c>
      <c r="O10" s="3">
        <f t="shared" si="5"/>
        <v>0</v>
      </c>
      <c r="P10" s="3">
        <f t="shared" si="5"/>
        <v>0</v>
      </c>
      <c r="Q10" s="3">
        <f t="shared" si="5"/>
        <v>0</v>
      </c>
      <c r="R10" s="3">
        <f t="shared" si="5"/>
        <v>0</v>
      </c>
      <c r="S10" s="3">
        <f t="shared" si="5"/>
        <v>0</v>
      </c>
      <c r="T10" s="3">
        <f t="shared" si="5"/>
        <v>0</v>
      </c>
      <c r="U10" s="3">
        <f t="shared" si="5"/>
        <v>0</v>
      </c>
      <c r="V10" s="3">
        <f t="shared" si="5"/>
        <v>0</v>
      </c>
      <c r="W10" s="3">
        <f t="shared" si="5"/>
        <v>0</v>
      </c>
      <c r="X10" s="3">
        <f t="shared" si="5"/>
        <v>0</v>
      </c>
      <c r="Y10" s="3">
        <f t="shared" si="5"/>
        <v>0</v>
      </c>
      <c r="Z10" s="3">
        <f t="shared" si="5"/>
        <v>0</v>
      </c>
      <c r="AA10" s="3">
        <f t="shared" si="5"/>
        <v>0</v>
      </c>
      <c r="AB10" s="3">
        <f t="shared" si="5"/>
        <v>0</v>
      </c>
      <c r="AC10" s="3">
        <f t="shared" si="5"/>
        <v>0</v>
      </c>
      <c r="AD10" s="3">
        <f t="shared" si="5"/>
        <v>0</v>
      </c>
      <c r="AE10" s="3">
        <f t="shared" si="5"/>
        <v>0</v>
      </c>
      <c r="AF10" s="3">
        <f t="shared" si="5"/>
        <v>0</v>
      </c>
      <c r="AG10" s="3">
        <f t="shared" si="5"/>
        <v>0</v>
      </c>
      <c r="AH10" s="3">
        <f>AG10*(1+AH11)</f>
        <v>0</v>
      </c>
      <c r="AI10" s="3">
        <f>AH10*(1+AI11)</f>
        <v>0</v>
      </c>
      <c r="AJ10" s="3">
        <f>AI10*(1+AJ11)</f>
        <v>0</v>
      </c>
      <c r="AK10" s="3">
        <f>AJ10*(1+AK11)</f>
        <v>0</v>
      </c>
      <c r="AL10" s="3">
        <f t="shared" ref="AL10:CM10" si="6">AK10*(1+AL11)</f>
        <v>0</v>
      </c>
      <c r="AM10" s="3">
        <f t="shared" si="6"/>
        <v>0</v>
      </c>
      <c r="AN10" s="3">
        <f t="shared" si="6"/>
        <v>0</v>
      </c>
      <c r="AO10" s="3">
        <f t="shared" si="6"/>
        <v>0</v>
      </c>
      <c r="AP10" s="3">
        <f t="shared" si="6"/>
        <v>0</v>
      </c>
      <c r="AQ10" s="3">
        <f t="shared" si="6"/>
        <v>0</v>
      </c>
      <c r="AR10" s="3">
        <f t="shared" si="6"/>
        <v>0</v>
      </c>
      <c r="AS10" s="3">
        <f t="shared" si="6"/>
        <v>0</v>
      </c>
      <c r="AT10" s="3">
        <f t="shared" si="6"/>
        <v>0</v>
      </c>
      <c r="AU10" s="3">
        <f t="shared" si="6"/>
        <v>0</v>
      </c>
      <c r="AV10" s="3">
        <f t="shared" si="6"/>
        <v>0</v>
      </c>
      <c r="AW10" s="3">
        <f t="shared" si="6"/>
        <v>0</v>
      </c>
      <c r="AX10" s="3">
        <f t="shared" si="6"/>
        <v>0</v>
      </c>
      <c r="AY10" s="3">
        <f t="shared" si="6"/>
        <v>0</v>
      </c>
      <c r="AZ10" s="3">
        <f t="shared" si="6"/>
        <v>0</v>
      </c>
      <c r="BA10" s="3">
        <f t="shared" si="6"/>
        <v>0</v>
      </c>
      <c r="BB10" s="3">
        <f t="shared" si="6"/>
        <v>0</v>
      </c>
      <c r="BC10" s="3">
        <f t="shared" si="6"/>
        <v>0</v>
      </c>
      <c r="BD10" s="3">
        <f t="shared" si="6"/>
        <v>0</v>
      </c>
      <c r="BE10" s="3">
        <f t="shared" si="6"/>
        <v>0</v>
      </c>
      <c r="BF10" s="3">
        <f t="shared" si="6"/>
        <v>0</v>
      </c>
      <c r="BG10" s="3">
        <f t="shared" si="6"/>
        <v>0</v>
      </c>
      <c r="BH10" s="3">
        <f t="shared" si="6"/>
        <v>0</v>
      </c>
      <c r="BI10" s="3">
        <f t="shared" si="6"/>
        <v>0</v>
      </c>
      <c r="BJ10" s="3">
        <f t="shared" si="6"/>
        <v>0</v>
      </c>
      <c r="BK10" s="3">
        <f t="shared" si="6"/>
        <v>0</v>
      </c>
      <c r="BL10" s="3">
        <f t="shared" si="6"/>
        <v>0</v>
      </c>
      <c r="BM10" s="3">
        <f t="shared" si="6"/>
        <v>0</v>
      </c>
      <c r="BN10" s="3">
        <f t="shared" si="6"/>
        <v>0</v>
      </c>
      <c r="BO10" s="3">
        <f t="shared" si="6"/>
        <v>0</v>
      </c>
      <c r="BP10" s="3">
        <f t="shared" si="6"/>
        <v>0</v>
      </c>
      <c r="BQ10" s="3">
        <f t="shared" si="6"/>
        <v>0</v>
      </c>
      <c r="BR10" s="3">
        <f t="shared" si="6"/>
        <v>0</v>
      </c>
      <c r="BS10" s="3">
        <f t="shared" si="6"/>
        <v>0</v>
      </c>
      <c r="BT10" s="3">
        <f t="shared" si="6"/>
        <v>0</v>
      </c>
      <c r="BU10" s="3">
        <f t="shared" si="6"/>
        <v>0</v>
      </c>
      <c r="BV10" s="3">
        <f t="shared" si="6"/>
        <v>0</v>
      </c>
      <c r="BW10" s="3">
        <f t="shared" si="6"/>
        <v>0</v>
      </c>
      <c r="BX10" s="3">
        <f t="shared" si="6"/>
        <v>0</v>
      </c>
      <c r="BY10" s="3">
        <f t="shared" si="6"/>
        <v>0</v>
      </c>
      <c r="BZ10" s="3">
        <f t="shared" si="6"/>
        <v>0</v>
      </c>
      <c r="CA10" s="3">
        <f t="shared" si="6"/>
        <v>0</v>
      </c>
      <c r="CB10" s="3">
        <f t="shared" si="6"/>
        <v>0</v>
      </c>
      <c r="CC10" s="3">
        <f t="shared" si="6"/>
        <v>0</v>
      </c>
      <c r="CD10" s="3">
        <f t="shared" si="6"/>
        <v>0</v>
      </c>
      <c r="CE10" s="3">
        <f t="shared" si="6"/>
        <v>0</v>
      </c>
      <c r="CF10" s="3">
        <f t="shared" si="6"/>
        <v>0</v>
      </c>
      <c r="CG10" s="3">
        <f t="shared" si="6"/>
        <v>0</v>
      </c>
      <c r="CH10" s="3">
        <f t="shared" si="6"/>
        <v>0</v>
      </c>
      <c r="CI10" s="3">
        <f t="shared" si="6"/>
        <v>0</v>
      </c>
      <c r="CJ10" s="3">
        <f t="shared" si="6"/>
        <v>0</v>
      </c>
      <c r="CK10" s="3">
        <f t="shared" si="6"/>
        <v>0</v>
      </c>
      <c r="CL10" s="3">
        <f t="shared" si="6"/>
        <v>0</v>
      </c>
      <c r="CM10" s="3">
        <f t="shared" si="6"/>
        <v>0</v>
      </c>
      <c r="CT10" s="71" t="e">
        <f>#REF!+1</f>
        <v>#REF!</v>
      </c>
    </row>
    <row r="11" spans="1:98" x14ac:dyDescent="0.2">
      <c r="B11" s="84" t="s">
        <v>103</v>
      </c>
      <c r="C11" s="67"/>
      <c r="D11" s="85">
        <f>CostEscalOM</f>
        <v>0</v>
      </c>
      <c r="E11" s="6">
        <f>D11</f>
        <v>0</v>
      </c>
      <c r="F11" s="6">
        <f t="shared" ref="F11:BQ11" si="7">E11</f>
        <v>0</v>
      </c>
      <c r="G11" s="6">
        <f t="shared" si="7"/>
        <v>0</v>
      </c>
      <c r="H11" s="6">
        <f t="shared" si="7"/>
        <v>0</v>
      </c>
      <c r="I11" s="6">
        <f t="shared" si="7"/>
        <v>0</v>
      </c>
      <c r="J11" s="6">
        <f t="shared" si="7"/>
        <v>0</v>
      </c>
      <c r="K11" s="6">
        <f t="shared" si="7"/>
        <v>0</v>
      </c>
      <c r="L11" s="6">
        <f t="shared" si="7"/>
        <v>0</v>
      </c>
      <c r="M11" s="6">
        <f t="shared" si="7"/>
        <v>0</v>
      </c>
      <c r="N11" s="6">
        <f t="shared" si="7"/>
        <v>0</v>
      </c>
      <c r="O11" s="6">
        <f t="shared" si="7"/>
        <v>0</v>
      </c>
      <c r="P11" s="6">
        <f t="shared" si="7"/>
        <v>0</v>
      </c>
      <c r="Q11" s="6">
        <f t="shared" si="7"/>
        <v>0</v>
      </c>
      <c r="R11" s="6">
        <f t="shared" si="7"/>
        <v>0</v>
      </c>
      <c r="S11" s="6">
        <f t="shared" si="7"/>
        <v>0</v>
      </c>
      <c r="T11" s="6">
        <f t="shared" si="7"/>
        <v>0</v>
      </c>
      <c r="U11" s="6">
        <f t="shared" si="7"/>
        <v>0</v>
      </c>
      <c r="V11" s="6">
        <f t="shared" si="7"/>
        <v>0</v>
      </c>
      <c r="W11" s="6">
        <f t="shared" si="7"/>
        <v>0</v>
      </c>
      <c r="X11" s="6">
        <f t="shared" si="7"/>
        <v>0</v>
      </c>
      <c r="Y11" s="6">
        <f t="shared" si="7"/>
        <v>0</v>
      </c>
      <c r="Z11" s="6">
        <f t="shared" si="7"/>
        <v>0</v>
      </c>
      <c r="AA11" s="6">
        <f t="shared" si="7"/>
        <v>0</v>
      </c>
      <c r="AB11" s="6">
        <f t="shared" si="7"/>
        <v>0</v>
      </c>
      <c r="AC11" s="6">
        <f t="shared" si="7"/>
        <v>0</v>
      </c>
      <c r="AD11" s="6">
        <f t="shared" si="7"/>
        <v>0</v>
      </c>
      <c r="AE11" s="6">
        <f t="shared" si="7"/>
        <v>0</v>
      </c>
      <c r="AF11" s="6">
        <f t="shared" si="7"/>
        <v>0</v>
      </c>
      <c r="AG11" s="6">
        <f t="shared" si="7"/>
        <v>0</v>
      </c>
      <c r="AH11" s="6">
        <f t="shared" si="7"/>
        <v>0</v>
      </c>
      <c r="AI11" s="6">
        <f t="shared" si="7"/>
        <v>0</v>
      </c>
      <c r="AJ11" s="6">
        <f t="shared" si="7"/>
        <v>0</v>
      </c>
      <c r="AK11" s="6">
        <f t="shared" si="7"/>
        <v>0</v>
      </c>
      <c r="AL11" s="6">
        <f t="shared" si="7"/>
        <v>0</v>
      </c>
      <c r="AM11" s="6">
        <f t="shared" si="7"/>
        <v>0</v>
      </c>
      <c r="AN11" s="6">
        <f t="shared" si="7"/>
        <v>0</v>
      </c>
      <c r="AO11" s="6">
        <f t="shared" si="7"/>
        <v>0</v>
      </c>
      <c r="AP11" s="6">
        <f t="shared" si="7"/>
        <v>0</v>
      </c>
      <c r="AQ11" s="6">
        <f t="shared" si="7"/>
        <v>0</v>
      </c>
      <c r="AR11" s="6">
        <f t="shared" si="7"/>
        <v>0</v>
      </c>
      <c r="AS11" s="6">
        <f t="shared" si="7"/>
        <v>0</v>
      </c>
      <c r="AT11" s="6">
        <f t="shared" si="7"/>
        <v>0</v>
      </c>
      <c r="AU11" s="6">
        <f t="shared" si="7"/>
        <v>0</v>
      </c>
      <c r="AV11" s="6">
        <f t="shared" si="7"/>
        <v>0</v>
      </c>
      <c r="AW11" s="6">
        <f t="shared" si="7"/>
        <v>0</v>
      </c>
      <c r="AX11" s="6">
        <f t="shared" si="7"/>
        <v>0</v>
      </c>
      <c r="AY11" s="6">
        <f t="shared" si="7"/>
        <v>0</v>
      </c>
      <c r="AZ11" s="6">
        <f t="shared" si="7"/>
        <v>0</v>
      </c>
      <c r="BA11" s="6">
        <f t="shared" si="7"/>
        <v>0</v>
      </c>
      <c r="BB11" s="6">
        <f t="shared" si="7"/>
        <v>0</v>
      </c>
      <c r="BC11" s="6">
        <f t="shared" si="7"/>
        <v>0</v>
      </c>
      <c r="BD11" s="6">
        <f t="shared" si="7"/>
        <v>0</v>
      </c>
      <c r="BE11" s="6">
        <f t="shared" si="7"/>
        <v>0</v>
      </c>
      <c r="BF11" s="6">
        <f t="shared" si="7"/>
        <v>0</v>
      </c>
      <c r="BG11" s="6">
        <f t="shared" si="7"/>
        <v>0</v>
      </c>
      <c r="BH11" s="6">
        <f t="shared" si="7"/>
        <v>0</v>
      </c>
      <c r="BI11" s="6">
        <f t="shared" si="7"/>
        <v>0</v>
      </c>
      <c r="BJ11" s="6">
        <f t="shared" si="7"/>
        <v>0</v>
      </c>
      <c r="BK11" s="6">
        <f t="shared" si="7"/>
        <v>0</v>
      </c>
      <c r="BL11" s="6">
        <f t="shared" si="7"/>
        <v>0</v>
      </c>
      <c r="BM11" s="6">
        <f t="shared" si="7"/>
        <v>0</v>
      </c>
      <c r="BN11" s="6">
        <f t="shared" si="7"/>
        <v>0</v>
      </c>
      <c r="BO11" s="6">
        <f t="shared" si="7"/>
        <v>0</v>
      </c>
      <c r="BP11" s="6">
        <f t="shared" si="7"/>
        <v>0</v>
      </c>
      <c r="BQ11" s="6">
        <f t="shared" si="7"/>
        <v>0</v>
      </c>
      <c r="BR11" s="6">
        <f t="shared" ref="BR11:CM11" si="8">BQ11</f>
        <v>0</v>
      </c>
      <c r="BS11" s="6">
        <f t="shared" si="8"/>
        <v>0</v>
      </c>
      <c r="BT11" s="6">
        <f t="shared" si="8"/>
        <v>0</v>
      </c>
      <c r="BU11" s="6">
        <f t="shared" si="8"/>
        <v>0</v>
      </c>
      <c r="BV11" s="6">
        <f t="shared" si="8"/>
        <v>0</v>
      </c>
      <c r="BW11" s="6">
        <f t="shared" si="8"/>
        <v>0</v>
      </c>
      <c r="BX11" s="6">
        <f t="shared" si="8"/>
        <v>0</v>
      </c>
      <c r="BY11" s="6">
        <f t="shared" si="8"/>
        <v>0</v>
      </c>
      <c r="BZ11" s="6">
        <f t="shared" si="8"/>
        <v>0</v>
      </c>
      <c r="CA11" s="6">
        <f t="shared" si="8"/>
        <v>0</v>
      </c>
      <c r="CB11" s="6">
        <f t="shared" si="8"/>
        <v>0</v>
      </c>
      <c r="CC11" s="6">
        <f t="shared" si="8"/>
        <v>0</v>
      </c>
      <c r="CD11" s="6">
        <f t="shared" si="8"/>
        <v>0</v>
      </c>
      <c r="CE11" s="6">
        <f t="shared" si="8"/>
        <v>0</v>
      </c>
      <c r="CF11" s="6">
        <f t="shared" si="8"/>
        <v>0</v>
      </c>
      <c r="CG11" s="6">
        <f t="shared" si="8"/>
        <v>0</v>
      </c>
      <c r="CH11" s="6">
        <f t="shared" si="8"/>
        <v>0</v>
      </c>
      <c r="CI11" s="6">
        <f t="shared" si="8"/>
        <v>0</v>
      </c>
      <c r="CJ11" s="6">
        <f t="shared" si="8"/>
        <v>0</v>
      </c>
      <c r="CK11" s="6">
        <f t="shared" si="8"/>
        <v>0</v>
      </c>
      <c r="CL11" s="6">
        <f t="shared" si="8"/>
        <v>0</v>
      </c>
      <c r="CM11" s="6">
        <f t="shared" si="8"/>
        <v>0</v>
      </c>
      <c r="CT11" s="71" t="e">
        <f t="shared" si="4"/>
        <v>#REF!</v>
      </c>
    </row>
    <row r="12" spans="1:98" x14ac:dyDescent="0.2">
      <c r="C12" s="67"/>
      <c r="CT12" s="71" t="e">
        <f t="shared" si="4"/>
        <v>#REF!</v>
      </c>
    </row>
    <row r="13" spans="1:98" x14ac:dyDescent="0.2">
      <c r="A13" s="12" t="s">
        <v>138</v>
      </c>
      <c r="C13" s="67"/>
      <c r="CT13" s="71" t="e">
        <f t="shared" si="4"/>
        <v>#REF!</v>
      </c>
    </row>
    <row r="14" spans="1:98" s="7" customFormat="1" x14ac:dyDescent="0.2">
      <c r="A14" s="110"/>
      <c r="B14" s="13" t="s">
        <v>141</v>
      </c>
      <c r="C14" s="208">
        <f>'LCC Assumptions'!F38</f>
        <v>0</v>
      </c>
      <c r="D14" s="7">
        <f>C14*(1+D16)</f>
        <v>0</v>
      </c>
      <c r="E14" s="7">
        <f>D14*(1+E16)</f>
        <v>0</v>
      </c>
      <c r="F14" s="7">
        <f t="shared" ref="F14:AG14" si="9">E14*(1+F16)</f>
        <v>0</v>
      </c>
      <c r="G14" s="7">
        <f>F14*(1+G16)</f>
        <v>0</v>
      </c>
      <c r="H14" s="7">
        <f t="shared" si="9"/>
        <v>0</v>
      </c>
      <c r="I14" s="7">
        <f t="shared" si="9"/>
        <v>0</v>
      </c>
      <c r="J14" s="7">
        <f t="shared" si="9"/>
        <v>0</v>
      </c>
      <c r="K14" s="7">
        <f t="shared" si="9"/>
        <v>0</v>
      </c>
      <c r="L14" s="7">
        <f t="shared" si="9"/>
        <v>0</v>
      </c>
      <c r="M14" s="7">
        <f t="shared" si="9"/>
        <v>0</v>
      </c>
      <c r="N14" s="7">
        <f t="shared" si="9"/>
        <v>0</v>
      </c>
      <c r="O14" s="7">
        <f t="shared" si="9"/>
        <v>0</v>
      </c>
      <c r="P14" s="7">
        <f t="shared" si="9"/>
        <v>0</v>
      </c>
      <c r="Q14" s="7">
        <f t="shared" si="9"/>
        <v>0</v>
      </c>
      <c r="R14" s="7">
        <f t="shared" si="9"/>
        <v>0</v>
      </c>
      <c r="S14" s="7">
        <f t="shared" si="9"/>
        <v>0</v>
      </c>
      <c r="T14" s="7">
        <f t="shared" si="9"/>
        <v>0</v>
      </c>
      <c r="U14" s="7">
        <f t="shared" si="9"/>
        <v>0</v>
      </c>
      <c r="V14" s="7">
        <f t="shared" si="9"/>
        <v>0</v>
      </c>
      <c r="W14" s="7">
        <f t="shared" si="9"/>
        <v>0</v>
      </c>
      <c r="X14" s="7">
        <f t="shared" si="9"/>
        <v>0</v>
      </c>
      <c r="Y14" s="7">
        <f t="shared" si="9"/>
        <v>0</v>
      </c>
      <c r="Z14" s="7">
        <f t="shared" si="9"/>
        <v>0</v>
      </c>
      <c r="AA14" s="7">
        <f t="shared" si="9"/>
        <v>0</v>
      </c>
      <c r="AB14" s="7">
        <f t="shared" si="9"/>
        <v>0</v>
      </c>
      <c r="AC14" s="7">
        <f t="shared" si="9"/>
        <v>0</v>
      </c>
      <c r="AD14" s="7">
        <f t="shared" si="9"/>
        <v>0</v>
      </c>
      <c r="AE14" s="7">
        <f t="shared" si="9"/>
        <v>0</v>
      </c>
      <c r="AF14" s="7">
        <f t="shared" si="9"/>
        <v>0</v>
      </c>
      <c r="AG14" s="7">
        <f t="shared" si="9"/>
        <v>0</v>
      </c>
      <c r="AH14" s="7">
        <f>AG14*(1+AH16)</f>
        <v>0</v>
      </c>
      <c r="AI14" s="7">
        <f>AH14*(1+AI16)</f>
        <v>0</v>
      </c>
      <c r="AJ14" s="7">
        <f>AI14*(1+AJ16)</f>
        <v>0</v>
      </c>
      <c r="AK14" s="7">
        <f>AJ14*(1+AK16)</f>
        <v>0</v>
      </c>
      <c r="AL14" s="7">
        <f t="shared" ref="AL14:CM14" si="10">AK14*(1+AL16)</f>
        <v>0</v>
      </c>
      <c r="AM14" s="7">
        <f t="shared" si="10"/>
        <v>0</v>
      </c>
      <c r="AN14" s="7">
        <f t="shared" si="10"/>
        <v>0</v>
      </c>
      <c r="AO14" s="7">
        <f t="shared" si="10"/>
        <v>0</v>
      </c>
      <c r="AP14" s="7">
        <f t="shared" si="10"/>
        <v>0</v>
      </c>
      <c r="AQ14" s="7">
        <f t="shared" si="10"/>
        <v>0</v>
      </c>
      <c r="AR14" s="7">
        <f t="shared" si="10"/>
        <v>0</v>
      </c>
      <c r="AS14" s="7">
        <f t="shared" si="10"/>
        <v>0</v>
      </c>
      <c r="AT14" s="7">
        <f t="shared" si="10"/>
        <v>0</v>
      </c>
      <c r="AU14" s="7">
        <f t="shared" si="10"/>
        <v>0</v>
      </c>
      <c r="AV14" s="7">
        <f t="shared" si="10"/>
        <v>0</v>
      </c>
      <c r="AW14" s="7">
        <f t="shared" si="10"/>
        <v>0</v>
      </c>
      <c r="AX14" s="7">
        <f t="shared" si="10"/>
        <v>0</v>
      </c>
      <c r="AY14" s="7">
        <f t="shared" si="10"/>
        <v>0</v>
      </c>
      <c r="AZ14" s="7">
        <f t="shared" si="10"/>
        <v>0</v>
      </c>
      <c r="BA14" s="7">
        <f t="shared" si="10"/>
        <v>0</v>
      </c>
      <c r="BB14" s="7">
        <f t="shared" si="10"/>
        <v>0</v>
      </c>
      <c r="BC14" s="7">
        <f t="shared" si="10"/>
        <v>0</v>
      </c>
      <c r="BD14" s="7">
        <f t="shared" si="10"/>
        <v>0</v>
      </c>
      <c r="BE14" s="7">
        <f t="shared" si="10"/>
        <v>0</v>
      </c>
      <c r="BF14" s="7">
        <f t="shared" si="10"/>
        <v>0</v>
      </c>
      <c r="BG14" s="7">
        <f t="shared" si="10"/>
        <v>0</v>
      </c>
      <c r="BH14" s="7">
        <f t="shared" si="10"/>
        <v>0</v>
      </c>
      <c r="BI14" s="7">
        <f t="shared" si="10"/>
        <v>0</v>
      </c>
      <c r="BJ14" s="7">
        <f t="shared" si="10"/>
        <v>0</v>
      </c>
      <c r="BK14" s="7">
        <f t="shared" si="10"/>
        <v>0</v>
      </c>
      <c r="BL14" s="7">
        <f t="shared" si="10"/>
        <v>0</v>
      </c>
      <c r="BM14" s="7">
        <f t="shared" si="10"/>
        <v>0</v>
      </c>
      <c r="BN14" s="7">
        <f t="shared" si="10"/>
        <v>0</v>
      </c>
      <c r="BO14" s="7">
        <f t="shared" si="10"/>
        <v>0</v>
      </c>
      <c r="BP14" s="7">
        <f t="shared" si="10"/>
        <v>0</v>
      </c>
      <c r="BQ14" s="7">
        <f t="shared" si="10"/>
        <v>0</v>
      </c>
      <c r="BR14" s="7">
        <f t="shared" si="10"/>
        <v>0</v>
      </c>
      <c r="BS14" s="7">
        <f t="shared" si="10"/>
        <v>0</v>
      </c>
      <c r="BT14" s="7">
        <f t="shared" si="10"/>
        <v>0</v>
      </c>
      <c r="BU14" s="7">
        <f t="shared" si="10"/>
        <v>0</v>
      </c>
      <c r="BV14" s="7">
        <f t="shared" si="10"/>
        <v>0</v>
      </c>
      <c r="BW14" s="7">
        <f t="shared" si="10"/>
        <v>0</v>
      </c>
      <c r="BX14" s="7">
        <f t="shared" si="10"/>
        <v>0</v>
      </c>
      <c r="BY14" s="7">
        <f t="shared" si="10"/>
        <v>0</v>
      </c>
      <c r="BZ14" s="7">
        <f t="shared" si="10"/>
        <v>0</v>
      </c>
      <c r="CA14" s="7">
        <f t="shared" si="10"/>
        <v>0</v>
      </c>
      <c r="CB14" s="7">
        <f t="shared" si="10"/>
        <v>0</v>
      </c>
      <c r="CC14" s="7">
        <f t="shared" si="10"/>
        <v>0</v>
      </c>
      <c r="CD14" s="7">
        <f t="shared" si="10"/>
        <v>0</v>
      </c>
      <c r="CE14" s="7">
        <f t="shared" si="10"/>
        <v>0</v>
      </c>
      <c r="CF14" s="7">
        <f t="shared" si="10"/>
        <v>0</v>
      </c>
      <c r="CG14" s="7">
        <f t="shared" si="10"/>
        <v>0</v>
      </c>
      <c r="CH14" s="7">
        <f t="shared" si="10"/>
        <v>0</v>
      </c>
      <c r="CI14" s="7">
        <f t="shared" si="10"/>
        <v>0</v>
      </c>
      <c r="CJ14" s="7">
        <f t="shared" si="10"/>
        <v>0</v>
      </c>
      <c r="CK14" s="7">
        <f t="shared" si="10"/>
        <v>0</v>
      </c>
      <c r="CL14" s="7">
        <f t="shared" si="10"/>
        <v>0</v>
      </c>
      <c r="CM14" s="7">
        <f t="shared" si="10"/>
        <v>0</v>
      </c>
      <c r="CT14" s="71" t="e">
        <f t="shared" si="4"/>
        <v>#REF!</v>
      </c>
    </row>
    <row r="15" spans="1:98" x14ac:dyDescent="0.2">
      <c r="B15" s="5" t="s">
        <v>4</v>
      </c>
      <c r="C15" s="208">
        <f>'LCC Assumptions'!F39</f>
        <v>0</v>
      </c>
      <c r="D15" s="7">
        <f>C15*(1+D16)</f>
        <v>0</v>
      </c>
      <c r="E15" s="7">
        <f t="shared" ref="E15:AG15" si="11">D15*(1+E16)</f>
        <v>0</v>
      </c>
      <c r="F15" s="7">
        <f t="shared" si="11"/>
        <v>0</v>
      </c>
      <c r="G15" s="7">
        <f t="shared" si="11"/>
        <v>0</v>
      </c>
      <c r="H15" s="7">
        <f t="shared" si="11"/>
        <v>0</v>
      </c>
      <c r="I15" s="7">
        <f t="shared" si="11"/>
        <v>0</v>
      </c>
      <c r="J15" s="7">
        <f t="shared" si="11"/>
        <v>0</v>
      </c>
      <c r="K15" s="7">
        <f t="shared" si="11"/>
        <v>0</v>
      </c>
      <c r="L15" s="7">
        <f t="shared" si="11"/>
        <v>0</v>
      </c>
      <c r="M15" s="7">
        <f t="shared" si="11"/>
        <v>0</v>
      </c>
      <c r="N15" s="7">
        <f t="shared" si="11"/>
        <v>0</v>
      </c>
      <c r="O15" s="7">
        <f t="shared" si="11"/>
        <v>0</v>
      </c>
      <c r="P15" s="7">
        <f t="shared" si="11"/>
        <v>0</v>
      </c>
      <c r="Q15" s="7">
        <f t="shared" si="11"/>
        <v>0</v>
      </c>
      <c r="R15" s="7">
        <f t="shared" si="11"/>
        <v>0</v>
      </c>
      <c r="S15" s="7">
        <f t="shared" si="11"/>
        <v>0</v>
      </c>
      <c r="T15" s="7">
        <f t="shared" si="11"/>
        <v>0</v>
      </c>
      <c r="U15" s="7">
        <f t="shared" si="11"/>
        <v>0</v>
      </c>
      <c r="V15" s="7">
        <f t="shared" si="11"/>
        <v>0</v>
      </c>
      <c r="W15" s="7">
        <f t="shared" si="11"/>
        <v>0</v>
      </c>
      <c r="X15" s="7">
        <f t="shared" si="11"/>
        <v>0</v>
      </c>
      <c r="Y15" s="7">
        <f t="shared" si="11"/>
        <v>0</v>
      </c>
      <c r="Z15" s="7">
        <f t="shared" si="11"/>
        <v>0</v>
      </c>
      <c r="AA15" s="7">
        <f t="shared" si="11"/>
        <v>0</v>
      </c>
      <c r="AB15" s="7">
        <f t="shared" si="11"/>
        <v>0</v>
      </c>
      <c r="AC15" s="7">
        <f t="shared" si="11"/>
        <v>0</v>
      </c>
      <c r="AD15" s="7">
        <f t="shared" si="11"/>
        <v>0</v>
      </c>
      <c r="AE15" s="7">
        <f t="shared" si="11"/>
        <v>0</v>
      </c>
      <c r="AF15" s="7">
        <f t="shared" si="11"/>
        <v>0</v>
      </c>
      <c r="AG15" s="7">
        <f t="shared" si="11"/>
        <v>0</v>
      </c>
      <c r="AH15" s="7">
        <f>AG15*(1+AH16)</f>
        <v>0</v>
      </c>
      <c r="AI15" s="7">
        <f>AH15*(1+AI16)</f>
        <v>0</v>
      </c>
      <c r="AJ15" s="7">
        <f>AI15*(1+AJ16)</f>
        <v>0</v>
      </c>
      <c r="AK15" s="7">
        <f>AJ15*(1+AK16)</f>
        <v>0</v>
      </c>
      <c r="AL15" s="7">
        <f t="shared" ref="AL15:CM15" si="12">AK15*(1+AL16)</f>
        <v>0</v>
      </c>
      <c r="AM15" s="7">
        <f t="shared" si="12"/>
        <v>0</v>
      </c>
      <c r="AN15" s="7">
        <f t="shared" si="12"/>
        <v>0</v>
      </c>
      <c r="AO15" s="7">
        <f t="shared" si="12"/>
        <v>0</v>
      </c>
      <c r="AP15" s="7">
        <f t="shared" si="12"/>
        <v>0</v>
      </c>
      <c r="AQ15" s="7">
        <f t="shared" si="12"/>
        <v>0</v>
      </c>
      <c r="AR15" s="7">
        <f t="shared" si="12"/>
        <v>0</v>
      </c>
      <c r="AS15" s="7">
        <f t="shared" si="12"/>
        <v>0</v>
      </c>
      <c r="AT15" s="7">
        <f t="shared" si="12"/>
        <v>0</v>
      </c>
      <c r="AU15" s="7">
        <f t="shared" si="12"/>
        <v>0</v>
      </c>
      <c r="AV15" s="7">
        <f t="shared" si="12"/>
        <v>0</v>
      </c>
      <c r="AW15" s="7">
        <f t="shared" si="12"/>
        <v>0</v>
      </c>
      <c r="AX15" s="7">
        <f t="shared" si="12"/>
        <v>0</v>
      </c>
      <c r="AY15" s="7">
        <f t="shared" si="12"/>
        <v>0</v>
      </c>
      <c r="AZ15" s="7">
        <f t="shared" si="12"/>
        <v>0</v>
      </c>
      <c r="BA15" s="7">
        <f t="shared" si="12"/>
        <v>0</v>
      </c>
      <c r="BB15" s="7">
        <f t="shared" si="12"/>
        <v>0</v>
      </c>
      <c r="BC15" s="7">
        <f t="shared" si="12"/>
        <v>0</v>
      </c>
      <c r="BD15" s="7">
        <f t="shared" si="12"/>
        <v>0</v>
      </c>
      <c r="BE15" s="7">
        <f t="shared" si="12"/>
        <v>0</v>
      </c>
      <c r="BF15" s="7">
        <f t="shared" si="12"/>
        <v>0</v>
      </c>
      <c r="BG15" s="7">
        <f t="shared" si="12"/>
        <v>0</v>
      </c>
      <c r="BH15" s="7">
        <f t="shared" si="12"/>
        <v>0</v>
      </c>
      <c r="BI15" s="7">
        <f t="shared" si="12"/>
        <v>0</v>
      </c>
      <c r="BJ15" s="7">
        <f t="shared" si="12"/>
        <v>0</v>
      </c>
      <c r="BK15" s="7">
        <f t="shared" si="12"/>
        <v>0</v>
      </c>
      <c r="BL15" s="7">
        <f t="shared" si="12"/>
        <v>0</v>
      </c>
      <c r="BM15" s="7">
        <f t="shared" si="12"/>
        <v>0</v>
      </c>
      <c r="BN15" s="7">
        <f t="shared" si="12"/>
        <v>0</v>
      </c>
      <c r="BO15" s="7">
        <f t="shared" si="12"/>
        <v>0</v>
      </c>
      <c r="BP15" s="7">
        <f t="shared" si="12"/>
        <v>0</v>
      </c>
      <c r="BQ15" s="7">
        <f t="shared" si="12"/>
        <v>0</v>
      </c>
      <c r="BR15" s="7">
        <f t="shared" si="12"/>
        <v>0</v>
      </c>
      <c r="BS15" s="7">
        <f t="shared" si="12"/>
        <v>0</v>
      </c>
      <c r="BT15" s="7">
        <f t="shared" si="12"/>
        <v>0</v>
      </c>
      <c r="BU15" s="7">
        <f t="shared" si="12"/>
        <v>0</v>
      </c>
      <c r="BV15" s="7">
        <f t="shared" si="12"/>
        <v>0</v>
      </c>
      <c r="BW15" s="7">
        <f t="shared" si="12"/>
        <v>0</v>
      </c>
      <c r="BX15" s="7">
        <f t="shared" si="12"/>
        <v>0</v>
      </c>
      <c r="BY15" s="7">
        <f t="shared" si="12"/>
        <v>0</v>
      </c>
      <c r="BZ15" s="7">
        <f t="shared" si="12"/>
        <v>0</v>
      </c>
      <c r="CA15" s="7">
        <f t="shared" si="12"/>
        <v>0</v>
      </c>
      <c r="CB15" s="7">
        <f t="shared" si="12"/>
        <v>0</v>
      </c>
      <c r="CC15" s="7">
        <f t="shared" si="12"/>
        <v>0</v>
      </c>
      <c r="CD15" s="7">
        <f t="shared" si="12"/>
        <v>0</v>
      </c>
      <c r="CE15" s="7">
        <f t="shared" si="12"/>
        <v>0</v>
      </c>
      <c r="CF15" s="7">
        <f t="shared" si="12"/>
        <v>0</v>
      </c>
      <c r="CG15" s="7">
        <f t="shared" si="12"/>
        <v>0</v>
      </c>
      <c r="CH15" s="7">
        <f t="shared" si="12"/>
        <v>0</v>
      </c>
      <c r="CI15" s="7">
        <f t="shared" si="12"/>
        <v>0</v>
      </c>
      <c r="CJ15" s="7">
        <f t="shared" si="12"/>
        <v>0</v>
      </c>
      <c r="CK15" s="7">
        <f t="shared" si="12"/>
        <v>0</v>
      </c>
      <c r="CL15" s="7">
        <f t="shared" si="12"/>
        <v>0</v>
      </c>
      <c r="CM15" s="7">
        <f t="shared" si="12"/>
        <v>0</v>
      </c>
      <c r="CT15" s="71" t="e">
        <f t="shared" si="4"/>
        <v>#REF!</v>
      </c>
    </row>
    <row r="16" spans="1:98" x14ac:dyDescent="0.2">
      <c r="B16" s="84" t="s">
        <v>103</v>
      </c>
      <c r="C16" s="209"/>
      <c r="D16" s="85">
        <f>CostEscalOM</f>
        <v>0</v>
      </c>
      <c r="E16" s="6">
        <f>D16</f>
        <v>0</v>
      </c>
      <c r="F16" s="6">
        <f t="shared" ref="F16:BQ16" si="13">E16</f>
        <v>0</v>
      </c>
      <c r="G16" s="6">
        <f t="shared" si="13"/>
        <v>0</v>
      </c>
      <c r="H16" s="6">
        <f t="shared" si="13"/>
        <v>0</v>
      </c>
      <c r="I16" s="6">
        <f t="shared" si="13"/>
        <v>0</v>
      </c>
      <c r="J16" s="6">
        <f t="shared" si="13"/>
        <v>0</v>
      </c>
      <c r="K16" s="6">
        <f t="shared" si="13"/>
        <v>0</v>
      </c>
      <c r="L16" s="6">
        <f t="shared" si="13"/>
        <v>0</v>
      </c>
      <c r="M16" s="6">
        <f t="shared" si="13"/>
        <v>0</v>
      </c>
      <c r="N16" s="6">
        <f t="shared" si="13"/>
        <v>0</v>
      </c>
      <c r="O16" s="6">
        <f t="shared" si="13"/>
        <v>0</v>
      </c>
      <c r="P16" s="6">
        <f t="shared" si="13"/>
        <v>0</v>
      </c>
      <c r="Q16" s="6">
        <f t="shared" si="13"/>
        <v>0</v>
      </c>
      <c r="R16" s="6">
        <f t="shared" si="13"/>
        <v>0</v>
      </c>
      <c r="S16" s="6">
        <f t="shared" si="13"/>
        <v>0</v>
      </c>
      <c r="T16" s="6">
        <f t="shared" si="13"/>
        <v>0</v>
      </c>
      <c r="U16" s="6">
        <f t="shared" si="13"/>
        <v>0</v>
      </c>
      <c r="V16" s="6">
        <f t="shared" si="13"/>
        <v>0</v>
      </c>
      <c r="W16" s="6">
        <f t="shared" si="13"/>
        <v>0</v>
      </c>
      <c r="X16" s="6">
        <f t="shared" si="13"/>
        <v>0</v>
      </c>
      <c r="Y16" s="6">
        <f t="shared" si="13"/>
        <v>0</v>
      </c>
      <c r="Z16" s="6">
        <f t="shared" si="13"/>
        <v>0</v>
      </c>
      <c r="AA16" s="6">
        <f t="shared" si="13"/>
        <v>0</v>
      </c>
      <c r="AB16" s="6">
        <f t="shared" si="13"/>
        <v>0</v>
      </c>
      <c r="AC16" s="6">
        <f t="shared" si="13"/>
        <v>0</v>
      </c>
      <c r="AD16" s="6">
        <f t="shared" si="13"/>
        <v>0</v>
      </c>
      <c r="AE16" s="6">
        <f t="shared" si="13"/>
        <v>0</v>
      </c>
      <c r="AF16" s="6">
        <f t="shared" si="13"/>
        <v>0</v>
      </c>
      <c r="AG16" s="6">
        <f t="shared" si="13"/>
        <v>0</v>
      </c>
      <c r="AH16" s="6">
        <f t="shared" si="13"/>
        <v>0</v>
      </c>
      <c r="AI16" s="6">
        <f t="shared" si="13"/>
        <v>0</v>
      </c>
      <c r="AJ16" s="6">
        <f t="shared" si="13"/>
        <v>0</v>
      </c>
      <c r="AK16" s="6">
        <f t="shared" si="13"/>
        <v>0</v>
      </c>
      <c r="AL16" s="6">
        <f t="shared" si="13"/>
        <v>0</v>
      </c>
      <c r="AM16" s="6">
        <f t="shared" si="13"/>
        <v>0</v>
      </c>
      <c r="AN16" s="6">
        <f t="shared" si="13"/>
        <v>0</v>
      </c>
      <c r="AO16" s="6">
        <f t="shared" si="13"/>
        <v>0</v>
      </c>
      <c r="AP16" s="6">
        <f t="shared" si="13"/>
        <v>0</v>
      </c>
      <c r="AQ16" s="6">
        <f t="shared" si="13"/>
        <v>0</v>
      </c>
      <c r="AR16" s="6">
        <f t="shared" si="13"/>
        <v>0</v>
      </c>
      <c r="AS16" s="6">
        <f t="shared" si="13"/>
        <v>0</v>
      </c>
      <c r="AT16" s="6">
        <f t="shared" si="13"/>
        <v>0</v>
      </c>
      <c r="AU16" s="6">
        <f t="shared" si="13"/>
        <v>0</v>
      </c>
      <c r="AV16" s="6">
        <f t="shared" si="13"/>
        <v>0</v>
      </c>
      <c r="AW16" s="6">
        <f t="shared" si="13"/>
        <v>0</v>
      </c>
      <c r="AX16" s="6">
        <f t="shared" si="13"/>
        <v>0</v>
      </c>
      <c r="AY16" s="6">
        <f t="shared" si="13"/>
        <v>0</v>
      </c>
      <c r="AZ16" s="6">
        <f t="shared" si="13"/>
        <v>0</v>
      </c>
      <c r="BA16" s="6">
        <f t="shared" si="13"/>
        <v>0</v>
      </c>
      <c r="BB16" s="6">
        <f t="shared" si="13"/>
        <v>0</v>
      </c>
      <c r="BC16" s="6">
        <f t="shared" si="13"/>
        <v>0</v>
      </c>
      <c r="BD16" s="6">
        <f t="shared" si="13"/>
        <v>0</v>
      </c>
      <c r="BE16" s="6">
        <f t="shared" si="13"/>
        <v>0</v>
      </c>
      <c r="BF16" s="6">
        <f t="shared" si="13"/>
        <v>0</v>
      </c>
      <c r="BG16" s="6">
        <f t="shared" si="13"/>
        <v>0</v>
      </c>
      <c r="BH16" s="6">
        <f t="shared" si="13"/>
        <v>0</v>
      </c>
      <c r="BI16" s="6">
        <f t="shared" si="13"/>
        <v>0</v>
      </c>
      <c r="BJ16" s="6">
        <f t="shared" si="13"/>
        <v>0</v>
      </c>
      <c r="BK16" s="6">
        <f t="shared" si="13"/>
        <v>0</v>
      </c>
      <c r="BL16" s="6">
        <f t="shared" si="13"/>
        <v>0</v>
      </c>
      <c r="BM16" s="6">
        <f t="shared" si="13"/>
        <v>0</v>
      </c>
      <c r="BN16" s="6">
        <f t="shared" si="13"/>
        <v>0</v>
      </c>
      <c r="BO16" s="6">
        <f t="shared" si="13"/>
        <v>0</v>
      </c>
      <c r="BP16" s="6">
        <f t="shared" si="13"/>
        <v>0</v>
      </c>
      <c r="BQ16" s="6">
        <f t="shared" si="13"/>
        <v>0</v>
      </c>
      <c r="BR16" s="6">
        <f t="shared" ref="BR16:CM16" si="14">BQ16</f>
        <v>0</v>
      </c>
      <c r="BS16" s="6">
        <f t="shared" si="14"/>
        <v>0</v>
      </c>
      <c r="BT16" s="6">
        <f t="shared" si="14"/>
        <v>0</v>
      </c>
      <c r="BU16" s="6">
        <f t="shared" si="14"/>
        <v>0</v>
      </c>
      <c r="BV16" s="6">
        <f t="shared" si="14"/>
        <v>0</v>
      </c>
      <c r="BW16" s="6">
        <f t="shared" si="14"/>
        <v>0</v>
      </c>
      <c r="BX16" s="6">
        <f t="shared" si="14"/>
        <v>0</v>
      </c>
      <c r="BY16" s="6">
        <f t="shared" si="14"/>
        <v>0</v>
      </c>
      <c r="BZ16" s="6">
        <f t="shared" si="14"/>
        <v>0</v>
      </c>
      <c r="CA16" s="6">
        <f t="shared" si="14"/>
        <v>0</v>
      </c>
      <c r="CB16" s="6">
        <f t="shared" si="14"/>
        <v>0</v>
      </c>
      <c r="CC16" s="6">
        <f t="shared" si="14"/>
        <v>0</v>
      </c>
      <c r="CD16" s="6">
        <f t="shared" si="14"/>
        <v>0</v>
      </c>
      <c r="CE16" s="6">
        <f t="shared" si="14"/>
        <v>0</v>
      </c>
      <c r="CF16" s="6">
        <f t="shared" si="14"/>
        <v>0</v>
      </c>
      <c r="CG16" s="6">
        <f t="shared" si="14"/>
        <v>0</v>
      </c>
      <c r="CH16" s="6">
        <f t="shared" si="14"/>
        <v>0</v>
      </c>
      <c r="CI16" s="6">
        <f t="shared" si="14"/>
        <v>0</v>
      </c>
      <c r="CJ16" s="6">
        <f t="shared" si="14"/>
        <v>0</v>
      </c>
      <c r="CK16" s="6">
        <f t="shared" si="14"/>
        <v>0</v>
      </c>
      <c r="CL16" s="6">
        <f t="shared" si="14"/>
        <v>0</v>
      </c>
      <c r="CM16" s="6">
        <f t="shared" si="14"/>
        <v>0</v>
      </c>
      <c r="CT16" s="71" t="e">
        <f t="shared" si="4"/>
        <v>#REF!</v>
      </c>
    </row>
    <row r="17" spans="3:98" x14ac:dyDescent="0.2">
      <c r="C17" s="209"/>
      <c r="CT17" s="71" t="e">
        <f>#REF!+1</f>
        <v>#REF!</v>
      </c>
    </row>
    <row r="18" spans="3:98" x14ac:dyDescent="0.2">
      <c r="C18" s="67"/>
    </row>
  </sheetData>
  <sheetProtection sheet="1" objects="1" scenarios="1"/>
  <phoneticPr fontId="3" type="noConversion"/>
  <pageMargins left="0.75" right="0.75" top="0.75" bottom="0.75" header="0.5" footer="0.5"/>
  <pageSetup paperSize="17" scale="80" fitToHeight="2" orientation="landscape" r:id="rId1"/>
  <headerFooter alignWithMargins="0">
    <oddFooter>&amp;L&amp;A&amp;CSheet &amp;P of &amp;N&amp;RPrinted &amp;D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N133"/>
  <sheetViews>
    <sheetView showGridLines="0" zoomScale="80" zoomScaleNormal="80" workbookViewId="0">
      <pane xSplit="6" ySplit="7" topLeftCell="G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Row="1" outlineLevelCol="1" x14ac:dyDescent="0.2"/>
  <cols>
    <col min="1" max="1" width="4.7109375" customWidth="1"/>
    <col min="2" max="3" width="3.28515625" customWidth="1"/>
    <col min="4" max="4" width="28.140625" customWidth="1"/>
    <col min="5" max="5" width="12.85546875" customWidth="1"/>
    <col min="6" max="6" width="18.140625" customWidth="1"/>
    <col min="7" max="7" width="7.7109375" customWidth="1"/>
    <col min="8" max="8" width="11.28515625" customWidth="1"/>
    <col min="9" max="9" width="16.5703125" customWidth="1"/>
    <col min="10" max="13" width="13.7109375" customWidth="1"/>
    <col min="14" max="17" width="13.7109375" customWidth="1" outlineLevel="1"/>
    <col min="18" max="18" width="13.7109375" customWidth="1"/>
    <col min="19" max="27" width="13.7109375" hidden="1" customWidth="1" outlineLevel="1"/>
    <col min="28" max="28" width="13.7109375" customWidth="1" collapsed="1"/>
    <col min="29" max="37" width="13.7109375" hidden="1" customWidth="1" outlineLevel="1"/>
    <col min="38" max="38" width="13.7109375" customWidth="1" collapsed="1"/>
    <col min="39" max="47" width="13.7109375" hidden="1" customWidth="1" outlineLevel="1"/>
    <col min="48" max="48" width="13.7109375" customWidth="1" collapsed="1"/>
    <col min="49" max="57" width="13.7109375" hidden="1" customWidth="1" outlineLevel="1"/>
    <col min="58" max="58" width="13.7109375" customWidth="1" collapsed="1"/>
    <col min="59" max="59" width="22.28515625" customWidth="1"/>
  </cols>
  <sheetData>
    <row r="1" spans="1:66" s="16" customFormat="1" ht="24.75" customHeight="1" x14ac:dyDescent="0.2">
      <c r="A1" s="119" t="s">
        <v>131</v>
      </c>
      <c r="B1" s="109"/>
    </row>
    <row r="2" spans="1:66" s="16" customFormat="1" ht="24.75" customHeight="1" x14ac:dyDescent="0.2">
      <c r="A2" s="122" t="e">
        <f>ProjName</f>
        <v>#REF!</v>
      </c>
      <c r="B2" s="32"/>
      <c r="C2" s="32"/>
      <c r="D2" s="32"/>
      <c r="E2" s="32"/>
    </row>
    <row r="3" spans="1:66" s="18" customFormat="1" ht="24.75" customHeight="1" x14ac:dyDescent="0.2">
      <c r="A3" s="130" t="s">
        <v>113</v>
      </c>
      <c r="B3" s="94"/>
      <c r="C3" s="94"/>
      <c r="D3" s="94"/>
      <c r="E3" s="93" t="s">
        <v>147</v>
      </c>
      <c r="F3" s="94"/>
      <c r="G3" s="94"/>
      <c r="H3" s="17"/>
      <c r="I3" s="17"/>
      <c r="J3" s="17"/>
      <c r="K3" s="17"/>
    </row>
    <row r="4" spans="1:66" ht="15" x14ac:dyDescent="0.2">
      <c r="A4" s="127" t="s">
        <v>49</v>
      </c>
    </row>
    <row r="5" spans="1:66" s="23" customFormat="1" x14ac:dyDescent="0.2">
      <c r="A5" s="121"/>
      <c r="E5" s="21"/>
      <c r="F5" s="33"/>
      <c r="G5" s="33"/>
      <c r="H5" s="33"/>
      <c r="I5" s="86">
        <f>FirstOps</f>
        <v>0</v>
      </c>
      <c r="J5" s="27">
        <f>I5+1</f>
        <v>1</v>
      </c>
      <c r="K5" s="27">
        <f>J5+1</f>
        <v>2</v>
      </c>
      <c r="L5" s="27">
        <f t="shared" ref="L5:BF5" si="0">K5+1</f>
        <v>3</v>
      </c>
      <c r="M5" s="27">
        <f t="shared" si="0"/>
        <v>4</v>
      </c>
      <c r="N5" s="27">
        <f t="shared" si="0"/>
        <v>5</v>
      </c>
      <c r="O5" s="27">
        <f t="shared" si="0"/>
        <v>6</v>
      </c>
      <c r="P5" s="27">
        <f t="shared" si="0"/>
        <v>7</v>
      </c>
      <c r="Q5" s="27">
        <f t="shared" si="0"/>
        <v>8</v>
      </c>
      <c r="R5" s="27">
        <f t="shared" si="0"/>
        <v>9</v>
      </c>
      <c r="S5" s="27">
        <f t="shared" si="0"/>
        <v>10</v>
      </c>
      <c r="T5" s="27">
        <f t="shared" si="0"/>
        <v>11</v>
      </c>
      <c r="U5" s="27">
        <f t="shared" si="0"/>
        <v>12</v>
      </c>
      <c r="V5" s="27">
        <f t="shared" si="0"/>
        <v>13</v>
      </c>
      <c r="W5" s="27">
        <f t="shared" si="0"/>
        <v>14</v>
      </c>
      <c r="X5" s="27">
        <f t="shared" si="0"/>
        <v>15</v>
      </c>
      <c r="Y5" s="27">
        <f t="shared" si="0"/>
        <v>16</v>
      </c>
      <c r="Z5" s="27">
        <f t="shared" si="0"/>
        <v>17</v>
      </c>
      <c r="AA5" s="27">
        <f t="shared" si="0"/>
        <v>18</v>
      </c>
      <c r="AB5" s="27">
        <f t="shared" si="0"/>
        <v>19</v>
      </c>
      <c r="AC5" s="27">
        <f t="shared" si="0"/>
        <v>20</v>
      </c>
      <c r="AD5" s="27">
        <f t="shared" si="0"/>
        <v>21</v>
      </c>
      <c r="AE5" s="27">
        <f t="shared" si="0"/>
        <v>22</v>
      </c>
      <c r="AF5" s="27">
        <f t="shared" si="0"/>
        <v>23</v>
      </c>
      <c r="AG5" s="27">
        <f t="shared" si="0"/>
        <v>24</v>
      </c>
      <c r="AH5" s="27">
        <f t="shared" si="0"/>
        <v>25</v>
      </c>
      <c r="AI5" s="27">
        <f t="shared" si="0"/>
        <v>26</v>
      </c>
      <c r="AJ5" s="27">
        <f t="shared" si="0"/>
        <v>27</v>
      </c>
      <c r="AK5" s="27">
        <f t="shared" si="0"/>
        <v>28</v>
      </c>
      <c r="AL5" s="27">
        <f t="shared" si="0"/>
        <v>29</v>
      </c>
      <c r="AM5" s="27">
        <f t="shared" si="0"/>
        <v>30</v>
      </c>
      <c r="AN5" s="27">
        <f t="shared" si="0"/>
        <v>31</v>
      </c>
      <c r="AO5" s="27">
        <f t="shared" si="0"/>
        <v>32</v>
      </c>
      <c r="AP5" s="27">
        <f t="shared" si="0"/>
        <v>33</v>
      </c>
      <c r="AQ5" s="27">
        <f t="shared" si="0"/>
        <v>34</v>
      </c>
      <c r="AR5" s="27">
        <f t="shared" si="0"/>
        <v>35</v>
      </c>
      <c r="AS5" s="27">
        <f t="shared" si="0"/>
        <v>36</v>
      </c>
      <c r="AT5" s="27">
        <f t="shared" si="0"/>
        <v>37</v>
      </c>
      <c r="AU5" s="27">
        <f t="shared" si="0"/>
        <v>38</v>
      </c>
      <c r="AV5" s="27">
        <f t="shared" si="0"/>
        <v>39</v>
      </c>
      <c r="AW5" s="27">
        <f t="shared" si="0"/>
        <v>40</v>
      </c>
      <c r="AX5" s="27">
        <f t="shared" si="0"/>
        <v>41</v>
      </c>
      <c r="AY5" s="27">
        <f t="shared" si="0"/>
        <v>42</v>
      </c>
      <c r="AZ5" s="27">
        <f t="shared" si="0"/>
        <v>43</v>
      </c>
      <c r="BA5" s="27">
        <f t="shared" si="0"/>
        <v>44</v>
      </c>
      <c r="BB5" s="27">
        <f t="shared" si="0"/>
        <v>45</v>
      </c>
      <c r="BC5" s="27">
        <f t="shared" si="0"/>
        <v>46</v>
      </c>
      <c r="BD5" s="27">
        <f t="shared" si="0"/>
        <v>47</v>
      </c>
      <c r="BE5" s="27">
        <f t="shared" si="0"/>
        <v>48</v>
      </c>
      <c r="BF5" s="27">
        <f t="shared" si="0"/>
        <v>49</v>
      </c>
    </row>
    <row r="6" spans="1:66" s="19" customFormat="1" ht="3.95" customHeight="1" x14ac:dyDescent="0.35">
      <c r="A6" s="128"/>
      <c r="E6" s="25"/>
      <c r="F6" s="20"/>
      <c r="G6" s="20"/>
      <c r="H6" s="20"/>
      <c r="I6" s="20"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c r="BD6" s="19" t="s">
        <v>35</v>
      </c>
      <c r="BE6" s="19" t="s">
        <v>35</v>
      </c>
      <c r="BF6" s="19" t="s">
        <v>35</v>
      </c>
    </row>
    <row r="7" spans="1:66" x14ac:dyDescent="0.2">
      <c r="A7" s="129"/>
      <c r="E7" s="1"/>
      <c r="I7" s="27">
        <v>1</v>
      </c>
      <c r="J7" s="27">
        <f>I7+1</f>
        <v>2</v>
      </c>
      <c r="K7" s="27">
        <f>J7+1</f>
        <v>3</v>
      </c>
      <c r="L7" s="27">
        <f t="shared" ref="L7:BF7" si="1">K7+1</f>
        <v>4</v>
      </c>
      <c r="M7" s="27">
        <f t="shared" si="1"/>
        <v>5</v>
      </c>
      <c r="N7" s="27">
        <f t="shared" si="1"/>
        <v>6</v>
      </c>
      <c r="O7" s="27">
        <f t="shared" si="1"/>
        <v>7</v>
      </c>
      <c r="P7" s="27">
        <f t="shared" si="1"/>
        <v>8</v>
      </c>
      <c r="Q7" s="27">
        <f t="shared" si="1"/>
        <v>9</v>
      </c>
      <c r="R7" s="27">
        <f t="shared" si="1"/>
        <v>10</v>
      </c>
      <c r="S7" s="27">
        <f t="shared" si="1"/>
        <v>11</v>
      </c>
      <c r="T7" s="27">
        <f t="shared" si="1"/>
        <v>12</v>
      </c>
      <c r="U7" s="27">
        <f t="shared" si="1"/>
        <v>13</v>
      </c>
      <c r="V7" s="27">
        <f t="shared" si="1"/>
        <v>14</v>
      </c>
      <c r="W7" s="27">
        <f t="shared" si="1"/>
        <v>15</v>
      </c>
      <c r="X7" s="27">
        <f t="shared" si="1"/>
        <v>16</v>
      </c>
      <c r="Y7" s="27">
        <f t="shared" si="1"/>
        <v>17</v>
      </c>
      <c r="Z7" s="27">
        <f t="shared" si="1"/>
        <v>18</v>
      </c>
      <c r="AA7" s="27">
        <f t="shared" si="1"/>
        <v>19</v>
      </c>
      <c r="AB7" s="27">
        <f t="shared" si="1"/>
        <v>20</v>
      </c>
      <c r="AC7" s="27">
        <f t="shared" si="1"/>
        <v>21</v>
      </c>
      <c r="AD7" s="27">
        <f t="shared" si="1"/>
        <v>22</v>
      </c>
      <c r="AE7" s="27">
        <f t="shared" si="1"/>
        <v>23</v>
      </c>
      <c r="AF7" s="27">
        <f t="shared" si="1"/>
        <v>24</v>
      </c>
      <c r="AG7" s="27">
        <f t="shared" si="1"/>
        <v>25</v>
      </c>
      <c r="AH7" s="27">
        <f t="shared" si="1"/>
        <v>26</v>
      </c>
      <c r="AI7" s="27">
        <f t="shared" si="1"/>
        <v>27</v>
      </c>
      <c r="AJ7" s="27">
        <f t="shared" si="1"/>
        <v>28</v>
      </c>
      <c r="AK7" s="27">
        <f t="shared" si="1"/>
        <v>29</v>
      </c>
      <c r="AL7" s="27">
        <f t="shared" si="1"/>
        <v>30</v>
      </c>
      <c r="AM7" s="27">
        <f t="shared" si="1"/>
        <v>31</v>
      </c>
      <c r="AN7" s="27">
        <f t="shared" si="1"/>
        <v>32</v>
      </c>
      <c r="AO7" s="27">
        <f t="shared" si="1"/>
        <v>33</v>
      </c>
      <c r="AP7" s="27">
        <f t="shared" si="1"/>
        <v>34</v>
      </c>
      <c r="AQ7" s="27">
        <f t="shared" si="1"/>
        <v>35</v>
      </c>
      <c r="AR7" s="27">
        <f t="shared" si="1"/>
        <v>36</v>
      </c>
      <c r="AS7" s="27">
        <f t="shared" si="1"/>
        <v>37</v>
      </c>
      <c r="AT7" s="27">
        <f t="shared" si="1"/>
        <v>38</v>
      </c>
      <c r="AU7" s="27">
        <f t="shared" si="1"/>
        <v>39</v>
      </c>
      <c r="AV7" s="27">
        <f t="shared" si="1"/>
        <v>40</v>
      </c>
      <c r="AW7" s="27">
        <f t="shared" si="1"/>
        <v>41</v>
      </c>
      <c r="AX7" s="27">
        <f t="shared" si="1"/>
        <v>42</v>
      </c>
      <c r="AY7" s="27">
        <f t="shared" si="1"/>
        <v>43</v>
      </c>
      <c r="AZ7" s="27">
        <f t="shared" si="1"/>
        <v>44</v>
      </c>
      <c r="BA7" s="27">
        <f t="shared" si="1"/>
        <v>45</v>
      </c>
      <c r="BB7" s="27">
        <f t="shared" si="1"/>
        <v>46</v>
      </c>
      <c r="BC7" s="27">
        <f t="shared" si="1"/>
        <v>47</v>
      </c>
      <c r="BD7" s="27">
        <f t="shared" si="1"/>
        <v>48</v>
      </c>
      <c r="BE7" s="27">
        <f t="shared" si="1"/>
        <v>49</v>
      </c>
      <c r="BF7" s="27">
        <f t="shared" si="1"/>
        <v>50</v>
      </c>
    </row>
    <row r="8" spans="1:66" ht="18" thickBot="1" x14ac:dyDescent="0.4">
      <c r="A8" s="36" t="s">
        <v>101</v>
      </c>
      <c r="F8" s="34" t="s">
        <v>48</v>
      </c>
      <c r="G8" s="34"/>
      <c r="H8" s="34"/>
    </row>
    <row r="9" spans="1:66" ht="14.25" thickTop="1" thickBot="1" x14ac:dyDescent="0.25">
      <c r="B9" s="31"/>
      <c r="E9" s="35">
        <f>PresentYear</f>
        <v>0</v>
      </c>
      <c r="F9" s="180" t="e">
        <f>SUM(I9:BF9)-H44</f>
        <v>#VALUE!</v>
      </c>
      <c r="G9" s="75"/>
      <c r="H9" s="75"/>
      <c r="I9" s="184" t="e">
        <f>IF(CapitalTrtmt="d/s",I$69/(1+DiscRat)^(I$5-PresentYear),I$19/(1+DiscRat)^(I$5-PresentYear))</f>
        <v>#VALUE!</v>
      </c>
      <c r="J9" s="30">
        <f t="shared" ref="J9:AN9" si="2">IF(CapitalTrtmt="d/s",J$69/(1+DiscRat)^(J$5-PresentYear),J$19/(1+DiscRat)^(J$5-PresentYear))</f>
        <v>0</v>
      </c>
      <c r="K9" s="30">
        <f t="shared" si="2"/>
        <v>0</v>
      </c>
      <c r="L9" s="30">
        <f t="shared" si="2"/>
        <v>0</v>
      </c>
      <c r="M9" s="30">
        <f t="shared" si="2"/>
        <v>0</v>
      </c>
      <c r="N9" s="30">
        <f t="shared" si="2"/>
        <v>0</v>
      </c>
      <c r="O9" s="30">
        <f t="shared" si="2"/>
        <v>0</v>
      </c>
      <c r="P9" s="30">
        <f t="shared" si="2"/>
        <v>0</v>
      </c>
      <c r="Q9" s="30">
        <f t="shared" si="2"/>
        <v>0</v>
      </c>
      <c r="R9" s="30">
        <f t="shared" si="2"/>
        <v>0</v>
      </c>
      <c r="S9" s="30">
        <f t="shared" si="2"/>
        <v>0</v>
      </c>
      <c r="T9" s="30">
        <f t="shared" si="2"/>
        <v>0</v>
      </c>
      <c r="U9" s="30">
        <f t="shared" si="2"/>
        <v>0</v>
      </c>
      <c r="V9" s="30">
        <f t="shared" si="2"/>
        <v>0</v>
      </c>
      <c r="W9" s="30">
        <f t="shared" si="2"/>
        <v>0</v>
      </c>
      <c r="X9" s="30">
        <f t="shared" si="2"/>
        <v>0</v>
      </c>
      <c r="Y9" s="30">
        <f t="shared" si="2"/>
        <v>0</v>
      </c>
      <c r="Z9" s="30">
        <f t="shared" si="2"/>
        <v>0</v>
      </c>
      <c r="AA9" s="30">
        <f t="shared" si="2"/>
        <v>0</v>
      </c>
      <c r="AB9" s="30">
        <f t="shared" si="2"/>
        <v>0</v>
      </c>
      <c r="AC9" s="30">
        <f t="shared" si="2"/>
        <v>0</v>
      </c>
      <c r="AD9" s="30">
        <f t="shared" si="2"/>
        <v>0</v>
      </c>
      <c r="AE9" s="30">
        <f t="shared" si="2"/>
        <v>0</v>
      </c>
      <c r="AF9" s="30">
        <f t="shared" si="2"/>
        <v>0</v>
      </c>
      <c r="AG9" s="30">
        <f t="shared" si="2"/>
        <v>0</v>
      </c>
      <c r="AH9" s="30">
        <f t="shared" si="2"/>
        <v>0</v>
      </c>
      <c r="AI9" s="30">
        <f t="shared" si="2"/>
        <v>0</v>
      </c>
      <c r="AJ9" s="30">
        <f t="shared" si="2"/>
        <v>0</v>
      </c>
      <c r="AK9" s="30">
        <f t="shared" si="2"/>
        <v>0</v>
      </c>
      <c r="AL9" s="30">
        <f t="shared" si="2"/>
        <v>0</v>
      </c>
      <c r="AM9" s="30">
        <f t="shared" si="2"/>
        <v>0</v>
      </c>
      <c r="AN9" s="30">
        <f t="shared" si="2"/>
        <v>0</v>
      </c>
      <c r="AO9" s="30">
        <f t="shared" ref="AO9:BF9" si="3">IF(CapitalTrtmt="d/s",AO$69/(1+DiscRat)^(AO$5-PresentYear),AO$19/(1+DiscRat)^(AO$5-PresentYear))</f>
        <v>0</v>
      </c>
      <c r="AP9" s="30">
        <f t="shared" si="3"/>
        <v>0</v>
      </c>
      <c r="AQ9" s="30">
        <f t="shared" si="3"/>
        <v>0</v>
      </c>
      <c r="AR9" s="30">
        <f t="shared" si="3"/>
        <v>0</v>
      </c>
      <c r="AS9" s="30">
        <f t="shared" si="3"/>
        <v>0</v>
      </c>
      <c r="AT9" s="30">
        <f t="shared" si="3"/>
        <v>0</v>
      </c>
      <c r="AU9" s="30">
        <f t="shared" si="3"/>
        <v>0</v>
      </c>
      <c r="AV9" s="30">
        <f t="shared" si="3"/>
        <v>0</v>
      </c>
      <c r="AW9" s="30">
        <f t="shared" si="3"/>
        <v>0</v>
      </c>
      <c r="AX9" s="30">
        <f t="shared" si="3"/>
        <v>0</v>
      </c>
      <c r="AY9" s="30">
        <f t="shared" si="3"/>
        <v>0</v>
      </c>
      <c r="AZ9" s="30">
        <f t="shared" si="3"/>
        <v>0</v>
      </c>
      <c r="BA9" s="30">
        <f t="shared" si="3"/>
        <v>0</v>
      </c>
      <c r="BB9" s="30">
        <f t="shared" si="3"/>
        <v>0</v>
      </c>
      <c r="BC9" s="30">
        <f t="shared" si="3"/>
        <v>0</v>
      </c>
      <c r="BD9" s="30">
        <f t="shared" si="3"/>
        <v>0</v>
      </c>
      <c r="BE9" s="30">
        <f t="shared" si="3"/>
        <v>0</v>
      </c>
      <c r="BF9" s="30">
        <f t="shared" si="3"/>
        <v>0</v>
      </c>
    </row>
    <row r="10" spans="1:66" ht="13.5" thickTop="1" x14ac:dyDescent="0.2">
      <c r="B10" s="23"/>
      <c r="E10" s="1"/>
      <c r="F10" s="24"/>
      <c r="G10" s="24"/>
      <c r="H10" s="24"/>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row>
    <row r="11" spans="1:66" x14ac:dyDescent="0.2">
      <c r="A11" s="10" t="s">
        <v>60</v>
      </c>
      <c r="E11" s="1"/>
      <c r="F11" s="33" t="s">
        <v>34</v>
      </c>
      <c r="G11" s="33"/>
      <c r="H11" s="33"/>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66" ht="15" x14ac:dyDescent="0.35">
      <c r="B12" s="73" t="s">
        <v>108</v>
      </c>
      <c r="E12" s="1"/>
      <c r="F12" s="34" t="s">
        <v>19</v>
      </c>
      <c r="G12" s="34"/>
      <c r="H12" s="34"/>
      <c r="I12" s="27"/>
    </row>
    <row r="13" spans="1:66" x14ac:dyDescent="0.2">
      <c r="A13" s="23"/>
      <c r="C13" s="23" t="s">
        <v>130</v>
      </c>
      <c r="E13" s="26">
        <f>EPCBaseYear</f>
        <v>0</v>
      </c>
      <c r="F13" s="291">
        <f>'NG LNG - CAP'!F63/1000</f>
        <v>0</v>
      </c>
      <c r="G13" s="33"/>
      <c r="H13" s="33"/>
      <c r="I13" s="22">
        <f t="shared" ref="I13:BF13" si="4">I30+I37+I43</f>
        <v>0</v>
      </c>
      <c r="J13" s="22">
        <f t="shared" si="4"/>
        <v>0</v>
      </c>
      <c r="K13" s="22">
        <f t="shared" si="4"/>
        <v>0</v>
      </c>
      <c r="L13" s="22">
        <f t="shared" si="4"/>
        <v>0</v>
      </c>
      <c r="M13" s="22">
        <f t="shared" si="4"/>
        <v>0</v>
      </c>
      <c r="N13" s="22">
        <f t="shared" si="4"/>
        <v>0</v>
      </c>
      <c r="O13" s="22">
        <f t="shared" si="4"/>
        <v>0</v>
      </c>
      <c r="P13" s="22">
        <f t="shared" si="4"/>
        <v>0</v>
      </c>
      <c r="Q13" s="22">
        <f t="shared" si="4"/>
        <v>0</v>
      </c>
      <c r="R13" s="22">
        <f t="shared" si="4"/>
        <v>0</v>
      </c>
      <c r="S13" s="22">
        <f t="shared" si="4"/>
        <v>0</v>
      </c>
      <c r="T13" s="22">
        <f t="shared" si="4"/>
        <v>0</v>
      </c>
      <c r="U13" s="22">
        <f t="shared" si="4"/>
        <v>0</v>
      </c>
      <c r="V13" s="22">
        <f t="shared" si="4"/>
        <v>0</v>
      </c>
      <c r="W13" s="22">
        <f t="shared" si="4"/>
        <v>0</v>
      </c>
      <c r="X13" s="22">
        <f t="shared" si="4"/>
        <v>0</v>
      </c>
      <c r="Y13" s="22">
        <f t="shared" si="4"/>
        <v>0</v>
      </c>
      <c r="Z13" s="22">
        <f t="shared" si="4"/>
        <v>0</v>
      </c>
      <c r="AA13" s="22">
        <f t="shared" si="4"/>
        <v>0</v>
      </c>
      <c r="AB13" s="22">
        <f t="shared" si="4"/>
        <v>0</v>
      </c>
      <c r="AC13" s="22">
        <f t="shared" si="4"/>
        <v>0</v>
      </c>
      <c r="AD13" s="22">
        <f t="shared" si="4"/>
        <v>0</v>
      </c>
      <c r="AE13" s="22">
        <f t="shared" si="4"/>
        <v>0</v>
      </c>
      <c r="AF13" s="22">
        <f t="shared" si="4"/>
        <v>0</v>
      </c>
      <c r="AG13" s="22">
        <f t="shared" si="4"/>
        <v>0</v>
      </c>
      <c r="AH13" s="22">
        <f t="shared" si="4"/>
        <v>0</v>
      </c>
      <c r="AI13" s="22">
        <f t="shared" si="4"/>
        <v>0</v>
      </c>
      <c r="AJ13" s="22">
        <f t="shared" si="4"/>
        <v>0</v>
      </c>
      <c r="AK13" s="22">
        <f t="shared" si="4"/>
        <v>0</v>
      </c>
      <c r="AL13" s="22">
        <f t="shared" si="4"/>
        <v>0</v>
      </c>
      <c r="AM13" s="22">
        <f t="shared" si="4"/>
        <v>0</v>
      </c>
      <c r="AN13" s="22">
        <f t="shared" si="4"/>
        <v>0</v>
      </c>
      <c r="AO13" s="22">
        <f t="shared" si="4"/>
        <v>0</v>
      </c>
      <c r="AP13" s="22">
        <f t="shared" si="4"/>
        <v>0</v>
      </c>
      <c r="AQ13" s="22">
        <f t="shared" si="4"/>
        <v>0</v>
      </c>
      <c r="AR13" s="22">
        <f t="shared" si="4"/>
        <v>0</v>
      </c>
      <c r="AS13" s="22">
        <f t="shared" si="4"/>
        <v>0</v>
      </c>
      <c r="AT13" s="22">
        <f t="shared" si="4"/>
        <v>0</v>
      </c>
      <c r="AU13" s="22">
        <f t="shared" si="4"/>
        <v>0</v>
      </c>
      <c r="AV13" s="22">
        <f t="shared" si="4"/>
        <v>0</v>
      </c>
      <c r="AW13" s="22">
        <f t="shared" si="4"/>
        <v>0</v>
      </c>
      <c r="AX13" s="22">
        <f t="shared" si="4"/>
        <v>0</v>
      </c>
      <c r="AY13" s="22">
        <f t="shared" si="4"/>
        <v>0</v>
      </c>
      <c r="AZ13" s="22">
        <f t="shared" si="4"/>
        <v>0</v>
      </c>
      <c r="BA13" s="22">
        <f t="shared" si="4"/>
        <v>0</v>
      </c>
      <c r="BB13" s="22">
        <f t="shared" si="4"/>
        <v>0</v>
      </c>
      <c r="BC13" s="22">
        <f t="shared" si="4"/>
        <v>0</v>
      </c>
      <c r="BD13" s="22">
        <f t="shared" si="4"/>
        <v>0</v>
      </c>
      <c r="BE13" s="22">
        <f t="shared" si="4"/>
        <v>0</v>
      </c>
      <c r="BF13" s="22">
        <f t="shared" si="4"/>
        <v>0</v>
      </c>
      <c r="BG13" s="27"/>
      <c r="BH13" s="27"/>
      <c r="BI13" s="27"/>
      <c r="BJ13" s="27"/>
      <c r="BK13" s="27"/>
      <c r="BL13" s="27"/>
      <c r="BM13" s="27"/>
      <c r="BN13" s="27"/>
    </row>
    <row r="14" spans="1:66" x14ac:dyDescent="0.2">
      <c r="A14" s="23"/>
      <c r="C14" s="23" t="s">
        <v>118</v>
      </c>
      <c r="E14" s="26">
        <f>EPCBaseYear</f>
        <v>0</v>
      </c>
      <c r="F14" s="22">
        <f>SUM(F47:F48)+SUM(F49:F57)*F13+F58*F57*F13</f>
        <v>0</v>
      </c>
      <c r="G14" s="22"/>
      <c r="H14" s="22"/>
      <c r="I14" s="22">
        <f t="shared" ref="I14:AN14" si="5">SUM(I47:I49)+SUM(I50:I57)*I13+I58*I57*I13</f>
        <v>0</v>
      </c>
      <c r="J14" s="22">
        <f t="shared" si="5"/>
        <v>0</v>
      </c>
      <c r="K14" s="22">
        <f t="shared" si="5"/>
        <v>0</v>
      </c>
      <c r="L14" s="22">
        <f t="shared" si="5"/>
        <v>0</v>
      </c>
      <c r="M14" s="22">
        <f t="shared" si="5"/>
        <v>0</v>
      </c>
      <c r="N14" s="22">
        <f t="shared" si="5"/>
        <v>0</v>
      </c>
      <c r="O14" s="22">
        <f t="shared" si="5"/>
        <v>0</v>
      </c>
      <c r="P14" s="22">
        <f t="shared" si="5"/>
        <v>0</v>
      </c>
      <c r="Q14" s="22">
        <f t="shared" si="5"/>
        <v>0</v>
      </c>
      <c r="R14" s="22">
        <f t="shared" si="5"/>
        <v>0</v>
      </c>
      <c r="S14" s="22">
        <f t="shared" si="5"/>
        <v>0</v>
      </c>
      <c r="T14" s="22">
        <f t="shared" si="5"/>
        <v>0</v>
      </c>
      <c r="U14" s="22">
        <f t="shared" si="5"/>
        <v>0</v>
      </c>
      <c r="V14" s="22">
        <f t="shared" si="5"/>
        <v>0</v>
      </c>
      <c r="W14" s="22">
        <f t="shared" si="5"/>
        <v>0</v>
      </c>
      <c r="X14" s="22">
        <f t="shared" si="5"/>
        <v>0</v>
      </c>
      <c r="Y14" s="22">
        <f t="shared" si="5"/>
        <v>0</v>
      </c>
      <c r="Z14" s="22">
        <f t="shared" si="5"/>
        <v>0</v>
      </c>
      <c r="AA14" s="22">
        <f t="shared" si="5"/>
        <v>0</v>
      </c>
      <c r="AB14" s="22">
        <f t="shared" si="5"/>
        <v>0</v>
      </c>
      <c r="AC14" s="22">
        <f t="shared" si="5"/>
        <v>0</v>
      </c>
      <c r="AD14" s="22">
        <f t="shared" si="5"/>
        <v>0</v>
      </c>
      <c r="AE14" s="22">
        <f t="shared" si="5"/>
        <v>0</v>
      </c>
      <c r="AF14" s="22">
        <f t="shared" si="5"/>
        <v>0</v>
      </c>
      <c r="AG14" s="22">
        <f t="shared" si="5"/>
        <v>0</v>
      </c>
      <c r="AH14" s="22">
        <f t="shared" si="5"/>
        <v>0</v>
      </c>
      <c r="AI14" s="22">
        <f t="shared" si="5"/>
        <v>0</v>
      </c>
      <c r="AJ14" s="22">
        <f t="shared" si="5"/>
        <v>0</v>
      </c>
      <c r="AK14" s="22">
        <f t="shared" si="5"/>
        <v>0</v>
      </c>
      <c r="AL14" s="22">
        <f t="shared" si="5"/>
        <v>0</v>
      </c>
      <c r="AM14" s="22">
        <f t="shared" si="5"/>
        <v>0</v>
      </c>
      <c r="AN14" s="22">
        <f t="shared" si="5"/>
        <v>0</v>
      </c>
      <c r="AO14" s="22">
        <f t="shared" ref="AO14:BF14" si="6">SUM(AO47:AO49)+SUM(AO50:AO57)*AO13+AO58*AO57*AO13</f>
        <v>0</v>
      </c>
      <c r="AP14" s="22">
        <f t="shared" si="6"/>
        <v>0</v>
      </c>
      <c r="AQ14" s="22">
        <f t="shared" si="6"/>
        <v>0</v>
      </c>
      <c r="AR14" s="22">
        <f t="shared" si="6"/>
        <v>0</v>
      </c>
      <c r="AS14" s="22">
        <f t="shared" si="6"/>
        <v>0</v>
      </c>
      <c r="AT14" s="22">
        <f t="shared" si="6"/>
        <v>0</v>
      </c>
      <c r="AU14" s="22">
        <f t="shared" si="6"/>
        <v>0</v>
      </c>
      <c r="AV14" s="22">
        <f t="shared" si="6"/>
        <v>0</v>
      </c>
      <c r="AW14" s="22">
        <f t="shared" si="6"/>
        <v>0</v>
      </c>
      <c r="AX14" s="22">
        <f t="shared" si="6"/>
        <v>0</v>
      </c>
      <c r="AY14" s="22">
        <f t="shared" si="6"/>
        <v>0</v>
      </c>
      <c r="AZ14" s="22">
        <f t="shared" si="6"/>
        <v>0</v>
      </c>
      <c r="BA14" s="22">
        <f t="shared" si="6"/>
        <v>0</v>
      </c>
      <c r="BB14" s="22">
        <f t="shared" si="6"/>
        <v>0</v>
      </c>
      <c r="BC14" s="22">
        <f t="shared" si="6"/>
        <v>0</v>
      </c>
      <c r="BD14" s="22">
        <f t="shared" si="6"/>
        <v>0</v>
      </c>
      <c r="BE14" s="22">
        <f t="shared" si="6"/>
        <v>0</v>
      </c>
      <c r="BF14" s="22">
        <f t="shared" si="6"/>
        <v>0</v>
      </c>
    </row>
    <row r="15" spans="1:66" x14ac:dyDescent="0.2">
      <c r="A15" s="42"/>
      <c r="B15" s="67"/>
      <c r="C15" s="42"/>
      <c r="D15" s="42" t="s">
        <v>129</v>
      </c>
      <c r="E15" s="136"/>
      <c r="F15" s="15" t="str">
        <f>IF(ISNUMBER(F14/F13),F14/F13," ")</f>
        <v xml:space="preserve"> </v>
      </c>
      <c r="G15" s="15"/>
      <c r="H15" s="15"/>
      <c r="I15" s="15" t="str">
        <f t="shared" ref="I15:BF15" si="7">IF(ISNUMBER(I14/I13),I14/I13," ")</f>
        <v xml:space="preserve"> </v>
      </c>
      <c r="J15" s="15" t="str">
        <f t="shared" si="7"/>
        <v xml:space="preserve"> </v>
      </c>
      <c r="K15" s="15" t="str">
        <f t="shared" si="7"/>
        <v xml:space="preserve"> </v>
      </c>
      <c r="L15" s="15" t="str">
        <f t="shared" si="7"/>
        <v xml:space="preserve"> </v>
      </c>
      <c r="M15" s="15" t="str">
        <f t="shared" si="7"/>
        <v xml:space="preserve"> </v>
      </c>
      <c r="N15" s="15" t="str">
        <f t="shared" si="7"/>
        <v xml:space="preserve"> </v>
      </c>
      <c r="O15" s="15" t="str">
        <f t="shared" si="7"/>
        <v xml:space="preserve"> </v>
      </c>
      <c r="P15" s="15" t="str">
        <f t="shared" si="7"/>
        <v xml:space="preserve"> </v>
      </c>
      <c r="Q15" s="15" t="str">
        <f t="shared" si="7"/>
        <v xml:space="preserve"> </v>
      </c>
      <c r="R15" s="15" t="str">
        <f t="shared" si="7"/>
        <v xml:space="preserve"> </v>
      </c>
      <c r="S15" s="15" t="str">
        <f t="shared" si="7"/>
        <v xml:space="preserve"> </v>
      </c>
      <c r="T15" s="15" t="str">
        <f t="shared" si="7"/>
        <v xml:space="preserve"> </v>
      </c>
      <c r="U15" s="15" t="str">
        <f t="shared" si="7"/>
        <v xml:space="preserve"> </v>
      </c>
      <c r="V15" s="15" t="str">
        <f t="shared" si="7"/>
        <v xml:space="preserve"> </v>
      </c>
      <c r="W15" s="15" t="str">
        <f t="shared" si="7"/>
        <v xml:space="preserve"> </v>
      </c>
      <c r="X15" s="15" t="str">
        <f t="shared" si="7"/>
        <v xml:space="preserve"> </v>
      </c>
      <c r="Y15" s="15" t="str">
        <f t="shared" si="7"/>
        <v xml:space="preserve"> </v>
      </c>
      <c r="Z15" s="15" t="str">
        <f t="shared" si="7"/>
        <v xml:space="preserve"> </v>
      </c>
      <c r="AA15" s="15" t="str">
        <f t="shared" si="7"/>
        <v xml:space="preserve"> </v>
      </c>
      <c r="AB15" s="15" t="str">
        <f t="shared" si="7"/>
        <v xml:space="preserve"> </v>
      </c>
      <c r="AC15" s="15" t="str">
        <f t="shared" si="7"/>
        <v xml:space="preserve"> </v>
      </c>
      <c r="AD15" s="15" t="str">
        <f t="shared" si="7"/>
        <v xml:space="preserve"> </v>
      </c>
      <c r="AE15" s="15" t="str">
        <f t="shared" si="7"/>
        <v xml:space="preserve"> </v>
      </c>
      <c r="AF15" s="15" t="str">
        <f t="shared" si="7"/>
        <v xml:space="preserve"> </v>
      </c>
      <c r="AG15" s="15" t="str">
        <f t="shared" si="7"/>
        <v xml:space="preserve"> </v>
      </c>
      <c r="AH15" s="15" t="str">
        <f t="shared" si="7"/>
        <v xml:space="preserve"> </v>
      </c>
      <c r="AI15" s="15" t="str">
        <f t="shared" si="7"/>
        <v xml:space="preserve"> </v>
      </c>
      <c r="AJ15" s="15" t="str">
        <f t="shared" si="7"/>
        <v xml:space="preserve"> </v>
      </c>
      <c r="AK15" s="15" t="str">
        <f t="shared" si="7"/>
        <v xml:space="preserve"> </v>
      </c>
      <c r="AL15" s="15" t="str">
        <f t="shared" si="7"/>
        <v xml:space="preserve"> </v>
      </c>
      <c r="AM15" s="15" t="str">
        <f t="shared" si="7"/>
        <v xml:space="preserve"> </v>
      </c>
      <c r="AN15" s="15" t="str">
        <f t="shared" si="7"/>
        <v xml:space="preserve"> </v>
      </c>
      <c r="AO15" s="15" t="str">
        <f t="shared" si="7"/>
        <v xml:space="preserve"> </v>
      </c>
      <c r="AP15" s="15" t="str">
        <f t="shared" si="7"/>
        <v xml:space="preserve"> </v>
      </c>
      <c r="AQ15" s="15" t="str">
        <f t="shared" si="7"/>
        <v xml:space="preserve"> </v>
      </c>
      <c r="AR15" s="15" t="str">
        <f t="shared" si="7"/>
        <v xml:space="preserve"> </v>
      </c>
      <c r="AS15" s="15" t="str">
        <f t="shared" si="7"/>
        <v xml:space="preserve"> </v>
      </c>
      <c r="AT15" s="15" t="str">
        <f t="shared" si="7"/>
        <v xml:space="preserve"> </v>
      </c>
      <c r="AU15" s="15" t="str">
        <f t="shared" si="7"/>
        <v xml:space="preserve"> </v>
      </c>
      <c r="AV15" s="15" t="str">
        <f t="shared" si="7"/>
        <v xml:space="preserve"> </v>
      </c>
      <c r="AW15" s="15" t="str">
        <f t="shared" si="7"/>
        <v xml:space="preserve"> </v>
      </c>
      <c r="AX15" s="15" t="str">
        <f t="shared" si="7"/>
        <v xml:space="preserve"> </v>
      </c>
      <c r="AY15" s="15" t="str">
        <f t="shared" si="7"/>
        <v xml:space="preserve"> </v>
      </c>
      <c r="AZ15" s="15" t="str">
        <f t="shared" si="7"/>
        <v xml:space="preserve"> </v>
      </c>
      <c r="BA15" s="15" t="str">
        <f t="shared" si="7"/>
        <v xml:space="preserve"> </v>
      </c>
      <c r="BB15" s="15" t="str">
        <f t="shared" si="7"/>
        <v xml:space="preserve"> </v>
      </c>
      <c r="BC15" s="15" t="str">
        <f t="shared" si="7"/>
        <v xml:space="preserve"> </v>
      </c>
      <c r="BD15" s="15" t="str">
        <f t="shared" si="7"/>
        <v xml:space="preserve"> </v>
      </c>
      <c r="BE15" s="15" t="str">
        <f t="shared" si="7"/>
        <v xml:space="preserve"> </v>
      </c>
      <c r="BF15" s="15" t="str">
        <f t="shared" si="7"/>
        <v xml:space="preserve"> </v>
      </c>
      <c r="BG15" s="67"/>
      <c r="BH15" s="67"/>
    </row>
    <row r="16" spans="1:66" ht="3.95" customHeight="1" x14ac:dyDescent="0.35">
      <c r="A16" s="42"/>
      <c r="B16" s="67"/>
      <c r="C16" s="42"/>
      <c r="D16" s="42"/>
      <c r="E16" s="136"/>
      <c r="F16" s="137" t="s">
        <v>35</v>
      </c>
      <c r="G16" s="137"/>
      <c r="H16" s="137"/>
      <c r="I16" s="137" t="s">
        <v>35</v>
      </c>
      <c r="J16" s="137" t="s">
        <v>35</v>
      </c>
      <c r="K16" s="137" t="s">
        <v>35</v>
      </c>
      <c r="L16" s="137" t="s">
        <v>35</v>
      </c>
      <c r="M16" s="137" t="s">
        <v>35</v>
      </c>
      <c r="N16" s="137" t="s">
        <v>35</v>
      </c>
      <c r="O16" s="137" t="s">
        <v>35</v>
      </c>
      <c r="P16" s="137" t="s">
        <v>35</v>
      </c>
      <c r="Q16" s="137" t="s">
        <v>35</v>
      </c>
      <c r="R16" s="137" t="s">
        <v>35</v>
      </c>
      <c r="S16" s="137" t="s">
        <v>35</v>
      </c>
      <c r="T16" s="137" t="s">
        <v>35</v>
      </c>
      <c r="U16" s="137" t="s">
        <v>35</v>
      </c>
      <c r="V16" s="137" t="s">
        <v>35</v>
      </c>
      <c r="W16" s="137" t="s">
        <v>35</v>
      </c>
      <c r="X16" s="137" t="s">
        <v>35</v>
      </c>
      <c r="Y16" s="137" t="s">
        <v>35</v>
      </c>
      <c r="Z16" s="137" t="s">
        <v>35</v>
      </c>
      <c r="AA16" s="137" t="s">
        <v>35</v>
      </c>
      <c r="AB16" s="137" t="s">
        <v>35</v>
      </c>
      <c r="AC16" s="137" t="s">
        <v>35</v>
      </c>
      <c r="AD16" s="137" t="s">
        <v>35</v>
      </c>
      <c r="AE16" s="137" t="s">
        <v>35</v>
      </c>
      <c r="AF16" s="137" t="s">
        <v>35</v>
      </c>
      <c r="AG16" s="137" t="s">
        <v>35</v>
      </c>
      <c r="AH16" s="137" t="s">
        <v>35</v>
      </c>
      <c r="AI16" s="137" t="s">
        <v>35</v>
      </c>
      <c r="AJ16" s="137" t="s">
        <v>35</v>
      </c>
      <c r="AK16" s="137" t="s">
        <v>35</v>
      </c>
      <c r="AL16" s="137" t="s">
        <v>35</v>
      </c>
      <c r="AM16" s="137" t="s">
        <v>35</v>
      </c>
      <c r="AN16" s="137" t="s">
        <v>35</v>
      </c>
      <c r="AO16" s="137" t="s">
        <v>35</v>
      </c>
      <c r="AP16" s="137" t="s">
        <v>35</v>
      </c>
      <c r="AQ16" s="137" t="s">
        <v>35</v>
      </c>
      <c r="AR16" s="137" t="s">
        <v>35</v>
      </c>
      <c r="AS16" s="137" t="s">
        <v>35</v>
      </c>
      <c r="AT16" s="137" t="s">
        <v>35</v>
      </c>
      <c r="AU16" s="137" t="s">
        <v>35</v>
      </c>
      <c r="AV16" s="137" t="s">
        <v>35</v>
      </c>
      <c r="AW16" s="137" t="s">
        <v>35</v>
      </c>
      <c r="AX16" s="137" t="s">
        <v>35</v>
      </c>
      <c r="AY16" s="137" t="s">
        <v>35</v>
      </c>
      <c r="AZ16" s="137" t="s">
        <v>35</v>
      </c>
      <c r="BA16" s="137" t="s">
        <v>35</v>
      </c>
      <c r="BB16" s="137" t="s">
        <v>35</v>
      </c>
      <c r="BC16" s="137" t="s">
        <v>35</v>
      </c>
      <c r="BD16" s="137" t="s">
        <v>35</v>
      </c>
      <c r="BE16" s="137" t="s">
        <v>35</v>
      </c>
      <c r="BF16" s="137" t="s">
        <v>35</v>
      </c>
      <c r="BG16" s="67"/>
      <c r="BH16" s="67"/>
    </row>
    <row r="17" spans="1:66" x14ac:dyDescent="0.2">
      <c r="A17" s="42"/>
      <c r="B17" s="67"/>
      <c r="C17" s="42" t="s">
        <v>39</v>
      </c>
      <c r="D17" s="67"/>
      <c r="E17" s="138">
        <f>EPCBaseYear</f>
        <v>0</v>
      </c>
      <c r="F17" s="56">
        <f>F13+F14</f>
        <v>0</v>
      </c>
      <c r="G17" s="56"/>
      <c r="H17" s="56"/>
      <c r="I17" s="56">
        <f t="shared" ref="I17:BF17" si="8">I13+I14</f>
        <v>0</v>
      </c>
      <c r="J17" s="56">
        <f t="shared" si="8"/>
        <v>0</v>
      </c>
      <c r="K17" s="56">
        <f t="shared" si="8"/>
        <v>0</v>
      </c>
      <c r="L17" s="56">
        <f t="shared" si="8"/>
        <v>0</v>
      </c>
      <c r="M17" s="56">
        <f t="shared" si="8"/>
        <v>0</v>
      </c>
      <c r="N17" s="56">
        <f t="shared" si="8"/>
        <v>0</v>
      </c>
      <c r="O17" s="56">
        <f t="shared" si="8"/>
        <v>0</v>
      </c>
      <c r="P17" s="56">
        <f t="shared" si="8"/>
        <v>0</v>
      </c>
      <c r="Q17" s="56">
        <f t="shared" si="8"/>
        <v>0</v>
      </c>
      <c r="R17" s="56">
        <f t="shared" si="8"/>
        <v>0</v>
      </c>
      <c r="S17" s="56">
        <f t="shared" si="8"/>
        <v>0</v>
      </c>
      <c r="T17" s="56">
        <f t="shared" si="8"/>
        <v>0</v>
      </c>
      <c r="U17" s="56">
        <f t="shared" si="8"/>
        <v>0</v>
      </c>
      <c r="V17" s="56">
        <f t="shared" si="8"/>
        <v>0</v>
      </c>
      <c r="W17" s="56">
        <f t="shared" si="8"/>
        <v>0</v>
      </c>
      <c r="X17" s="56">
        <f t="shared" si="8"/>
        <v>0</v>
      </c>
      <c r="Y17" s="56">
        <f t="shared" si="8"/>
        <v>0</v>
      </c>
      <c r="Z17" s="56">
        <f t="shared" si="8"/>
        <v>0</v>
      </c>
      <c r="AA17" s="56">
        <f t="shared" si="8"/>
        <v>0</v>
      </c>
      <c r="AB17" s="56">
        <f t="shared" si="8"/>
        <v>0</v>
      </c>
      <c r="AC17" s="56">
        <f t="shared" si="8"/>
        <v>0</v>
      </c>
      <c r="AD17" s="56">
        <f t="shared" si="8"/>
        <v>0</v>
      </c>
      <c r="AE17" s="56">
        <f t="shared" si="8"/>
        <v>0</v>
      </c>
      <c r="AF17" s="56">
        <f t="shared" si="8"/>
        <v>0</v>
      </c>
      <c r="AG17" s="56">
        <f t="shared" si="8"/>
        <v>0</v>
      </c>
      <c r="AH17" s="56">
        <f t="shared" si="8"/>
        <v>0</v>
      </c>
      <c r="AI17" s="56">
        <f t="shared" si="8"/>
        <v>0</v>
      </c>
      <c r="AJ17" s="56">
        <f t="shared" si="8"/>
        <v>0</v>
      </c>
      <c r="AK17" s="56">
        <f t="shared" si="8"/>
        <v>0</v>
      </c>
      <c r="AL17" s="56">
        <f t="shared" si="8"/>
        <v>0</v>
      </c>
      <c r="AM17" s="56">
        <f t="shared" si="8"/>
        <v>0</v>
      </c>
      <c r="AN17" s="56">
        <f t="shared" si="8"/>
        <v>0</v>
      </c>
      <c r="AO17" s="56">
        <f t="shared" si="8"/>
        <v>0</v>
      </c>
      <c r="AP17" s="56">
        <f t="shared" si="8"/>
        <v>0</v>
      </c>
      <c r="AQ17" s="56">
        <f t="shared" si="8"/>
        <v>0</v>
      </c>
      <c r="AR17" s="56">
        <f t="shared" si="8"/>
        <v>0</v>
      </c>
      <c r="AS17" s="56">
        <f t="shared" si="8"/>
        <v>0</v>
      </c>
      <c r="AT17" s="56">
        <f t="shared" si="8"/>
        <v>0</v>
      </c>
      <c r="AU17" s="56">
        <f t="shared" si="8"/>
        <v>0</v>
      </c>
      <c r="AV17" s="56">
        <f t="shared" si="8"/>
        <v>0</v>
      </c>
      <c r="AW17" s="56">
        <f t="shared" si="8"/>
        <v>0</v>
      </c>
      <c r="AX17" s="56">
        <f t="shared" si="8"/>
        <v>0</v>
      </c>
      <c r="AY17" s="56">
        <f t="shared" si="8"/>
        <v>0</v>
      </c>
      <c r="AZ17" s="56">
        <f t="shared" si="8"/>
        <v>0</v>
      </c>
      <c r="BA17" s="56">
        <f t="shared" si="8"/>
        <v>0</v>
      </c>
      <c r="BB17" s="56">
        <f t="shared" si="8"/>
        <v>0</v>
      </c>
      <c r="BC17" s="56">
        <f t="shared" si="8"/>
        <v>0</v>
      </c>
      <c r="BD17" s="56">
        <f t="shared" si="8"/>
        <v>0</v>
      </c>
      <c r="BE17" s="56">
        <f t="shared" si="8"/>
        <v>0</v>
      </c>
      <c r="BF17" s="56">
        <f t="shared" si="8"/>
        <v>0</v>
      </c>
      <c r="BG17" s="67"/>
      <c r="BH17" s="67"/>
    </row>
    <row r="18" spans="1:66" ht="15" x14ac:dyDescent="0.35">
      <c r="A18" s="42"/>
      <c r="B18" s="67"/>
      <c r="C18" s="42" t="s">
        <v>38</v>
      </c>
      <c r="D18" s="67"/>
      <c r="E18" s="139">
        <f>CapCostConting</f>
        <v>0</v>
      </c>
      <c r="F18" s="140">
        <f>F17*$E18</f>
        <v>0</v>
      </c>
      <c r="G18" s="140"/>
      <c r="H18" s="140"/>
      <c r="I18" s="140">
        <f>I17*$E18</f>
        <v>0</v>
      </c>
      <c r="J18" s="140">
        <f t="shared" ref="J18:BF18" si="9">J17*$E18</f>
        <v>0</v>
      </c>
      <c r="K18" s="140">
        <f t="shared" si="9"/>
        <v>0</v>
      </c>
      <c r="L18" s="140">
        <f t="shared" si="9"/>
        <v>0</v>
      </c>
      <c r="M18" s="140">
        <f t="shared" si="9"/>
        <v>0</v>
      </c>
      <c r="N18" s="140">
        <f t="shared" si="9"/>
        <v>0</v>
      </c>
      <c r="O18" s="140">
        <f t="shared" si="9"/>
        <v>0</v>
      </c>
      <c r="P18" s="140">
        <f t="shared" si="9"/>
        <v>0</v>
      </c>
      <c r="Q18" s="140">
        <f t="shared" si="9"/>
        <v>0</v>
      </c>
      <c r="R18" s="140">
        <f t="shared" si="9"/>
        <v>0</v>
      </c>
      <c r="S18" s="140">
        <f t="shared" si="9"/>
        <v>0</v>
      </c>
      <c r="T18" s="140">
        <f t="shared" si="9"/>
        <v>0</v>
      </c>
      <c r="U18" s="140">
        <f t="shared" si="9"/>
        <v>0</v>
      </c>
      <c r="V18" s="140">
        <f t="shared" si="9"/>
        <v>0</v>
      </c>
      <c r="W18" s="140">
        <f t="shared" si="9"/>
        <v>0</v>
      </c>
      <c r="X18" s="140">
        <f t="shared" si="9"/>
        <v>0</v>
      </c>
      <c r="Y18" s="140">
        <f t="shared" si="9"/>
        <v>0</v>
      </c>
      <c r="Z18" s="140">
        <f t="shared" si="9"/>
        <v>0</v>
      </c>
      <c r="AA18" s="140">
        <f t="shared" si="9"/>
        <v>0</v>
      </c>
      <c r="AB18" s="140">
        <f t="shared" si="9"/>
        <v>0</v>
      </c>
      <c r="AC18" s="140">
        <f t="shared" si="9"/>
        <v>0</v>
      </c>
      <c r="AD18" s="140">
        <f t="shared" si="9"/>
        <v>0</v>
      </c>
      <c r="AE18" s="140">
        <f t="shared" si="9"/>
        <v>0</v>
      </c>
      <c r="AF18" s="140">
        <f t="shared" si="9"/>
        <v>0</v>
      </c>
      <c r="AG18" s="140">
        <f t="shared" si="9"/>
        <v>0</v>
      </c>
      <c r="AH18" s="140">
        <f t="shared" si="9"/>
        <v>0</v>
      </c>
      <c r="AI18" s="140">
        <f t="shared" si="9"/>
        <v>0</v>
      </c>
      <c r="AJ18" s="140">
        <f t="shared" si="9"/>
        <v>0</v>
      </c>
      <c r="AK18" s="140">
        <f t="shared" si="9"/>
        <v>0</v>
      </c>
      <c r="AL18" s="140">
        <f t="shared" si="9"/>
        <v>0</v>
      </c>
      <c r="AM18" s="140">
        <f t="shared" si="9"/>
        <v>0</v>
      </c>
      <c r="AN18" s="140">
        <f t="shared" si="9"/>
        <v>0</v>
      </c>
      <c r="AO18" s="140">
        <f t="shared" si="9"/>
        <v>0</v>
      </c>
      <c r="AP18" s="140">
        <f t="shared" si="9"/>
        <v>0</v>
      </c>
      <c r="AQ18" s="140">
        <f t="shared" si="9"/>
        <v>0</v>
      </c>
      <c r="AR18" s="140">
        <f t="shared" si="9"/>
        <v>0</v>
      </c>
      <c r="AS18" s="140">
        <f t="shared" si="9"/>
        <v>0</v>
      </c>
      <c r="AT18" s="140">
        <f t="shared" si="9"/>
        <v>0</v>
      </c>
      <c r="AU18" s="140">
        <f t="shared" si="9"/>
        <v>0</v>
      </c>
      <c r="AV18" s="140">
        <f t="shared" si="9"/>
        <v>0</v>
      </c>
      <c r="AW18" s="140">
        <f t="shared" si="9"/>
        <v>0</v>
      </c>
      <c r="AX18" s="140">
        <f t="shared" si="9"/>
        <v>0</v>
      </c>
      <c r="AY18" s="140">
        <f t="shared" si="9"/>
        <v>0</v>
      </c>
      <c r="AZ18" s="140">
        <f t="shared" si="9"/>
        <v>0</v>
      </c>
      <c r="BA18" s="140">
        <f t="shared" si="9"/>
        <v>0</v>
      </c>
      <c r="BB18" s="140">
        <f t="shared" si="9"/>
        <v>0</v>
      </c>
      <c r="BC18" s="140">
        <f t="shared" si="9"/>
        <v>0</v>
      </c>
      <c r="BD18" s="140">
        <f t="shared" si="9"/>
        <v>0</v>
      </c>
      <c r="BE18" s="140">
        <f t="shared" si="9"/>
        <v>0</v>
      </c>
      <c r="BF18" s="140">
        <f t="shared" si="9"/>
        <v>0</v>
      </c>
      <c r="BG18" s="67"/>
      <c r="BH18" s="67"/>
    </row>
    <row r="19" spans="1:66" ht="15" x14ac:dyDescent="0.35">
      <c r="A19" s="42"/>
      <c r="B19" s="67"/>
      <c r="C19" s="42" t="s">
        <v>116</v>
      </c>
      <c r="D19" s="67"/>
      <c r="E19" s="138">
        <f>EPCBaseYear</f>
        <v>0</v>
      </c>
      <c r="F19" s="181">
        <f>SUM(F17:F18)</f>
        <v>0</v>
      </c>
      <c r="G19" s="141"/>
      <c r="H19" s="141"/>
      <c r="I19" s="141" t="str">
        <f>IF(CapitalTrtmt="LS",F19," ")</f>
        <v xml:space="preserve"> </v>
      </c>
      <c r="J19" s="141">
        <f t="shared" ref="J19:BF19" si="10">SUM(J17:J18)</f>
        <v>0</v>
      </c>
      <c r="K19" s="141">
        <f t="shared" si="10"/>
        <v>0</v>
      </c>
      <c r="L19" s="141">
        <f t="shared" si="10"/>
        <v>0</v>
      </c>
      <c r="M19" s="141">
        <f t="shared" si="10"/>
        <v>0</v>
      </c>
      <c r="N19" s="141">
        <f t="shared" si="10"/>
        <v>0</v>
      </c>
      <c r="O19" s="141">
        <f t="shared" si="10"/>
        <v>0</v>
      </c>
      <c r="P19" s="141">
        <f t="shared" si="10"/>
        <v>0</v>
      </c>
      <c r="Q19" s="141">
        <f t="shared" si="10"/>
        <v>0</v>
      </c>
      <c r="R19" s="141">
        <f t="shared" si="10"/>
        <v>0</v>
      </c>
      <c r="S19" s="141">
        <f t="shared" si="10"/>
        <v>0</v>
      </c>
      <c r="T19" s="141">
        <f t="shared" si="10"/>
        <v>0</v>
      </c>
      <c r="U19" s="141">
        <f t="shared" si="10"/>
        <v>0</v>
      </c>
      <c r="V19" s="141">
        <f t="shared" si="10"/>
        <v>0</v>
      </c>
      <c r="W19" s="141">
        <f t="shared" si="10"/>
        <v>0</v>
      </c>
      <c r="X19" s="141">
        <f t="shared" si="10"/>
        <v>0</v>
      </c>
      <c r="Y19" s="141">
        <f t="shared" si="10"/>
        <v>0</v>
      </c>
      <c r="Z19" s="141">
        <f t="shared" si="10"/>
        <v>0</v>
      </c>
      <c r="AA19" s="141">
        <f t="shared" si="10"/>
        <v>0</v>
      </c>
      <c r="AB19" s="141">
        <f t="shared" si="10"/>
        <v>0</v>
      </c>
      <c r="AC19" s="141">
        <f t="shared" si="10"/>
        <v>0</v>
      </c>
      <c r="AD19" s="141">
        <f t="shared" si="10"/>
        <v>0</v>
      </c>
      <c r="AE19" s="141">
        <f t="shared" si="10"/>
        <v>0</v>
      </c>
      <c r="AF19" s="141">
        <f t="shared" si="10"/>
        <v>0</v>
      </c>
      <c r="AG19" s="141">
        <f t="shared" si="10"/>
        <v>0</v>
      </c>
      <c r="AH19" s="141">
        <f t="shared" si="10"/>
        <v>0</v>
      </c>
      <c r="AI19" s="141">
        <f t="shared" si="10"/>
        <v>0</v>
      </c>
      <c r="AJ19" s="141">
        <f t="shared" si="10"/>
        <v>0</v>
      </c>
      <c r="AK19" s="141">
        <f t="shared" si="10"/>
        <v>0</v>
      </c>
      <c r="AL19" s="141">
        <f t="shared" si="10"/>
        <v>0</v>
      </c>
      <c r="AM19" s="141">
        <f t="shared" si="10"/>
        <v>0</v>
      </c>
      <c r="AN19" s="141">
        <f t="shared" si="10"/>
        <v>0</v>
      </c>
      <c r="AO19" s="141">
        <f t="shared" si="10"/>
        <v>0</v>
      </c>
      <c r="AP19" s="141">
        <f t="shared" si="10"/>
        <v>0</v>
      </c>
      <c r="AQ19" s="141">
        <f t="shared" si="10"/>
        <v>0</v>
      </c>
      <c r="AR19" s="141">
        <f t="shared" si="10"/>
        <v>0</v>
      </c>
      <c r="AS19" s="141">
        <f t="shared" si="10"/>
        <v>0</v>
      </c>
      <c r="AT19" s="141">
        <f t="shared" si="10"/>
        <v>0</v>
      </c>
      <c r="AU19" s="141">
        <f t="shared" si="10"/>
        <v>0</v>
      </c>
      <c r="AV19" s="141">
        <f t="shared" si="10"/>
        <v>0</v>
      </c>
      <c r="AW19" s="141">
        <f t="shared" si="10"/>
        <v>0</v>
      </c>
      <c r="AX19" s="141">
        <f t="shared" si="10"/>
        <v>0</v>
      </c>
      <c r="AY19" s="141">
        <f t="shared" si="10"/>
        <v>0</v>
      </c>
      <c r="AZ19" s="141">
        <f t="shared" si="10"/>
        <v>0</v>
      </c>
      <c r="BA19" s="141">
        <f t="shared" si="10"/>
        <v>0</v>
      </c>
      <c r="BB19" s="141">
        <f t="shared" si="10"/>
        <v>0</v>
      </c>
      <c r="BC19" s="141">
        <f t="shared" si="10"/>
        <v>0</v>
      </c>
      <c r="BD19" s="141">
        <f t="shared" si="10"/>
        <v>0</v>
      </c>
      <c r="BE19" s="141">
        <f t="shared" si="10"/>
        <v>0</v>
      </c>
      <c r="BF19" s="141">
        <f t="shared" si="10"/>
        <v>0</v>
      </c>
      <c r="BG19" s="67"/>
      <c r="BH19" s="67"/>
    </row>
    <row r="20" spans="1:66" x14ac:dyDescent="0.2">
      <c r="A20" s="42"/>
      <c r="B20" s="67"/>
      <c r="C20" s="142" t="s">
        <v>115</v>
      </c>
      <c r="D20" s="67"/>
      <c r="E20" s="13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67"/>
      <c r="BH20" s="67"/>
    </row>
    <row r="21" spans="1:66" x14ac:dyDescent="0.2">
      <c r="A21" s="42"/>
      <c r="B21" s="42"/>
      <c r="C21" s="67"/>
      <c r="D21" s="67"/>
      <c r="E21" s="56"/>
      <c r="F21" s="56"/>
      <c r="G21" s="56"/>
      <c r="H21" s="143" t="s">
        <v>93</v>
      </c>
      <c r="I21" s="67"/>
      <c r="J21" s="67"/>
      <c r="K21" s="67"/>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67"/>
      <c r="BH21" s="67"/>
    </row>
    <row r="22" spans="1:66" x14ac:dyDescent="0.2">
      <c r="A22" s="42"/>
      <c r="B22" s="144" t="s">
        <v>109</v>
      </c>
      <c r="C22" s="67"/>
      <c r="D22" s="67"/>
      <c r="E22" s="145" t="s">
        <v>85</v>
      </c>
      <c r="F22" s="146">
        <f>EPCBaseYear</f>
        <v>0</v>
      </c>
      <c r="G22" s="147"/>
      <c r="H22" s="143" t="s">
        <v>94</v>
      </c>
      <c r="I22" s="67"/>
      <c r="J22" s="67"/>
      <c r="K22" s="67"/>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67"/>
      <c r="BH22" s="67"/>
    </row>
    <row r="23" spans="1:66" x14ac:dyDescent="0.2">
      <c r="A23" s="42"/>
      <c r="B23" s="67"/>
      <c r="C23" s="144" t="s">
        <v>111</v>
      </c>
      <c r="D23" s="67"/>
      <c r="E23" s="145" t="s">
        <v>89</v>
      </c>
      <c r="F23" s="148" t="s">
        <v>59</v>
      </c>
      <c r="G23" s="145" t="s">
        <v>87</v>
      </c>
      <c r="H23" s="143" t="s">
        <v>95</v>
      </c>
      <c r="I23" s="147" t="s">
        <v>91</v>
      </c>
      <c r="J23" s="67"/>
      <c r="K23" s="67"/>
      <c r="L23" s="14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row>
    <row r="24" spans="1:66" ht="3.95" customHeight="1" x14ac:dyDescent="0.35">
      <c r="A24" s="149"/>
      <c r="B24" s="149"/>
      <c r="C24" s="149"/>
      <c r="D24" s="149"/>
      <c r="E24" s="150" t="s">
        <v>35</v>
      </c>
      <c r="F24" s="151" t="s">
        <v>35</v>
      </c>
      <c r="G24" s="152" t="s">
        <v>35</v>
      </c>
      <c r="H24" s="153" t="s">
        <v>35</v>
      </c>
      <c r="I24" s="154" t="s">
        <v>35</v>
      </c>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49"/>
      <c r="BH24" s="149"/>
      <c r="BI24" s="19"/>
      <c r="BJ24" s="19"/>
      <c r="BK24" s="19"/>
      <c r="BL24" s="19"/>
      <c r="BM24" s="19"/>
      <c r="BN24" s="19"/>
    </row>
    <row r="25" spans="1:66" x14ac:dyDescent="0.2">
      <c r="A25" s="42"/>
      <c r="B25" s="67"/>
      <c r="C25" s="155" t="s">
        <v>119</v>
      </c>
      <c r="D25" s="156"/>
      <c r="E25" s="157">
        <v>20</v>
      </c>
      <c r="F25" s="98">
        <v>0</v>
      </c>
      <c r="G25" s="158">
        <f>IF(E25&gt;0,TRUNC((LCCPeriod-1)/E25),0)</f>
        <v>0</v>
      </c>
      <c r="H25" s="113">
        <f>IF(IF(E25&gt;0,(1-((LCCPeriod/E25)-TRUNC(LCCPeriod/E25)))*F25,0)=F25,0,IF(E25&gt;0,(1-((LCCPeriod/E25)-TRUNC(LCCPeriod/E25)))*F25,0))</f>
        <v>0</v>
      </c>
      <c r="I25" s="159">
        <f t="shared" ref="I25:X25" si="11">IF($E25&gt;0,IF(I$7&lt;LCCPeriod,IF(I$7/$E25=INT(I$7/$E25),$F25,0),0),0)</f>
        <v>0</v>
      </c>
      <c r="J25" s="159">
        <f t="shared" si="11"/>
        <v>0</v>
      </c>
      <c r="K25" s="159">
        <f t="shared" si="11"/>
        <v>0</v>
      </c>
      <c r="L25" s="159">
        <f t="shared" si="11"/>
        <v>0</v>
      </c>
      <c r="M25" s="159">
        <f t="shared" si="11"/>
        <v>0</v>
      </c>
      <c r="N25" s="159">
        <f t="shared" si="11"/>
        <v>0</v>
      </c>
      <c r="O25" s="159">
        <f t="shared" si="11"/>
        <v>0</v>
      </c>
      <c r="P25" s="159">
        <f t="shared" si="11"/>
        <v>0</v>
      </c>
      <c r="Q25" s="159">
        <f t="shared" si="11"/>
        <v>0</v>
      </c>
      <c r="R25" s="159">
        <f t="shared" si="11"/>
        <v>0</v>
      </c>
      <c r="S25" s="159">
        <f t="shared" si="11"/>
        <v>0</v>
      </c>
      <c r="T25" s="159">
        <f t="shared" si="11"/>
        <v>0</v>
      </c>
      <c r="U25" s="159">
        <f t="shared" si="11"/>
        <v>0</v>
      </c>
      <c r="V25" s="159">
        <f t="shared" si="11"/>
        <v>0</v>
      </c>
      <c r="W25" s="159">
        <f t="shared" si="11"/>
        <v>0</v>
      </c>
      <c r="X25" s="159">
        <f t="shared" si="11"/>
        <v>0</v>
      </c>
      <c r="Y25" s="159">
        <f t="shared" ref="Y25:BF25" si="12">IF($E25&gt;0,IF(Y$7&lt;LCCPeriod,IF(Y$7/$E25=INT(Y$7/$E25),$F25,0),0),0)</f>
        <v>0</v>
      </c>
      <c r="Z25" s="159">
        <f t="shared" si="12"/>
        <v>0</v>
      </c>
      <c r="AA25" s="159">
        <f t="shared" si="12"/>
        <v>0</v>
      </c>
      <c r="AB25" s="159">
        <f t="shared" si="12"/>
        <v>0</v>
      </c>
      <c r="AC25" s="159">
        <f t="shared" si="12"/>
        <v>0</v>
      </c>
      <c r="AD25" s="159">
        <f t="shared" si="12"/>
        <v>0</v>
      </c>
      <c r="AE25" s="159">
        <f t="shared" si="12"/>
        <v>0</v>
      </c>
      <c r="AF25" s="159">
        <f t="shared" si="12"/>
        <v>0</v>
      </c>
      <c r="AG25" s="159">
        <f t="shared" si="12"/>
        <v>0</v>
      </c>
      <c r="AH25" s="159">
        <f t="shared" si="12"/>
        <v>0</v>
      </c>
      <c r="AI25" s="159">
        <f t="shared" si="12"/>
        <v>0</v>
      </c>
      <c r="AJ25" s="159">
        <f t="shared" si="12"/>
        <v>0</v>
      </c>
      <c r="AK25" s="159">
        <f t="shared" si="12"/>
        <v>0</v>
      </c>
      <c r="AL25" s="159">
        <f t="shared" si="12"/>
        <v>0</v>
      </c>
      <c r="AM25" s="159">
        <f t="shared" si="12"/>
        <v>0</v>
      </c>
      <c r="AN25" s="159">
        <f t="shared" si="12"/>
        <v>0</v>
      </c>
      <c r="AO25" s="159">
        <f t="shared" si="12"/>
        <v>0</v>
      </c>
      <c r="AP25" s="159">
        <f t="shared" si="12"/>
        <v>0</v>
      </c>
      <c r="AQ25" s="159">
        <f t="shared" si="12"/>
        <v>0</v>
      </c>
      <c r="AR25" s="159">
        <f t="shared" si="12"/>
        <v>0</v>
      </c>
      <c r="AS25" s="159">
        <f t="shared" si="12"/>
        <v>0</v>
      </c>
      <c r="AT25" s="159">
        <f t="shared" si="12"/>
        <v>0</v>
      </c>
      <c r="AU25" s="159">
        <f t="shared" si="12"/>
        <v>0</v>
      </c>
      <c r="AV25" s="159">
        <f t="shared" si="12"/>
        <v>0</v>
      </c>
      <c r="AW25" s="159">
        <f t="shared" si="12"/>
        <v>0</v>
      </c>
      <c r="AX25" s="159">
        <f t="shared" si="12"/>
        <v>0</v>
      </c>
      <c r="AY25" s="159">
        <f t="shared" si="12"/>
        <v>0</v>
      </c>
      <c r="AZ25" s="159">
        <f t="shared" si="12"/>
        <v>0</v>
      </c>
      <c r="BA25" s="159">
        <f t="shared" si="12"/>
        <v>0</v>
      </c>
      <c r="BB25" s="159">
        <f t="shared" si="12"/>
        <v>0</v>
      </c>
      <c r="BC25" s="159">
        <f t="shared" si="12"/>
        <v>0</v>
      </c>
      <c r="BD25" s="159">
        <f t="shared" si="12"/>
        <v>0</v>
      </c>
      <c r="BE25" s="159">
        <f t="shared" si="12"/>
        <v>0</v>
      </c>
      <c r="BF25" s="159">
        <f t="shared" si="12"/>
        <v>0</v>
      </c>
      <c r="BG25" s="67"/>
      <c r="BH25" s="67"/>
    </row>
    <row r="26" spans="1:66" x14ac:dyDescent="0.2">
      <c r="A26" s="42"/>
      <c r="B26" s="67"/>
      <c r="C26" s="155" t="s">
        <v>110</v>
      </c>
      <c r="D26" s="156"/>
      <c r="E26" s="157">
        <v>5</v>
      </c>
      <c r="F26" s="98">
        <v>0</v>
      </c>
      <c r="G26" s="158">
        <f>IF(E26&gt;0,TRUNC((LCCPeriod-1)/E26),0)</f>
        <v>0</v>
      </c>
      <c r="H26" s="114">
        <f>IF(IF(E26&gt;0,(1-((LCCPeriod/E26)-TRUNC(LCCPeriod/E26)))*F26,0)=F26,0,IF(E26&gt;0,(1-((LCCPeriod/E26)-TRUNC(LCCPeriod/E26)))*F26,0))</f>
        <v>0</v>
      </c>
      <c r="I26" s="68">
        <f t="shared" ref="I26:R29" si="13">IF(I$25&gt;0,0,IF($E26&gt;0,IF(I$7&lt;LCCPeriod,IF(I$7/$E26=INT(I$7/$E26),$F26,0),0),0))</f>
        <v>0</v>
      </c>
      <c r="J26" s="68">
        <f t="shared" si="13"/>
        <v>0</v>
      </c>
      <c r="K26" s="68">
        <f t="shared" si="13"/>
        <v>0</v>
      </c>
      <c r="L26" s="68">
        <f t="shared" si="13"/>
        <v>0</v>
      </c>
      <c r="M26" s="68">
        <f t="shared" si="13"/>
        <v>0</v>
      </c>
      <c r="N26" s="68">
        <f t="shared" si="13"/>
        <v>0</v>
      </c>
      <c r="O26" s="68">
        <f t="shared" si="13"/>
        <v>0</v>
      </c>
      <c r="P26" s="68">
        <f t="shared" si="13"/>
        <v>0</v>
      </c>
      <c r="Q26" s="68">
        <f t="shared" si="13"/>
        <v>0</v>
      </c>
      <c r="R26" s="68">
        <f t="shared" si="13"/>
        <v>0</v>
      </c>
      <c r="S26" s="68">
        <f t="shared" ref="S26:AB29" si="14">IF(S$25&gt;0,0,IF($E26&gt;0,IF(S$7&lt;LCCPeriod,IF(S$7/$E26=INT(S$7/$E26),$F26,0),0),0))</f>
        <v>0</v>
      </c>
      <c r="T26" s="68">
        <f t="shared" si="14"/>
        <v>0</v>
      </c>
      <c r="U26" s="68">
        <f t="shared" si="14"/>
        <v>0</v>
      </c>
      <c r="V26" s="68">
        <f t="shared" si="14"/>
        <v>0</v>
      </c>
      <c r="W26" s="68">
        <f t="shared" si="14"/>
        <v>0</v>
      </c>
      <c r="X26" s="68">
        <f t="shared" si="14"/>
        <v>0</v>
      </c>
      <c r="Y26" s="68">
        <f t="shared" si="14"/>
        <v>0</v>
      </c>
      <c r="Z26" s="68">
        <f t="shared" si="14"/>
        <v>0</v>
      </c>
      <c r="AA26" s="68">
        <f t="shared" si="14"/>
        <v>0</v>
      </c>
      <c r="AB26" s="68">
        <f t="shared" si="14"/>
        <v>0</v>
      </c>
      <c r="AC26" s="68">
        <f t="shared" ref="AC26:AL29" si="15">IF(AC$25&gt;0,0,IF($E26&gt;0,IF(AC$7&lt;LCCPeriod,IF(AC$7/$E26=INT(AC$7/$E26),$F26,0),0),0))</f>
        <v>0</v>
      </c>
      <c r="AD26" s="68">
        <f t="shared" si="15"/>
        <v>0</v>
      </c>
      <c r="AE26" s="68">
        <f t="shared" si="15"/>
        <v>0</v>
      </c>
      <c r="AF26" s="68">
        <f t="shared" si="15"/>
        <v>0</v>
      </c>
      <c r="AG26" s="68">
        <f t="shared" si="15"/>
        <v>0</v>
      </c>
      <c r="AH26" s="68">
        <f t="shared" si="15"/>
        <v>0</v>
      </c>
      <c r="AI26" s="68">
        <f t="shared" si="15"/>
        <v>0</v>
      </c>
      <c r="AJ26" s="68">
        <f t="shared" si="15"/>
        <v>0</v>
      </c>
      <c r="AK26" s="68">
        <f t="shared" si="15"/>
        <v>0</v>
      </c>
      <c r="AL26" s="68">
        <f t="shared" si="15"/>
        <v>0</v>
      </c>
      <c r="AM26" s="68">
        <f t="shared" ref="AM26:AV29" si="16">IF(AM$25&gt;0,0,IF($E26&gt;0,IF(AM$7&lt;LCCPeriod,IF(AM$7/$E26=INT(AM$7/$E26),$F26,0),0),0))</f>
        <v>0</v>
      </c>
      <c r="AN26" s="68">
        <f t="shared" si="16"/>
        <v>0</v>
      </c>
      <c r="AO26" s="68">
        <f t="shared" si="16"/>
        <v>0</v>
      </c>
      <c r="AP26" s="68">
        <f t="shared" si="16"/>
        <v>0</v>
      </c>
      <c r="AQ26" s="68">
        <f t="shared" si="16"/>
        <v>0</v>
      </c>
      <c r="AR26" s="68">
        <f t="shared" si="16"/>
        <v>0</v>
      </c>
      <c r="AS26" s="68">
        <f t="shared" si="16"/>
        <v>0</v>
      </c>
      <c r="AT26" s="68">
        <f t="shared" si="16"/>
        <v>0</v>
      </c>
      <c r="AU26" s="68">
        <f t="shared" si="16"/>
        <v>0</v>
      </c>
      <c r="AV26" s="68">
        <f t="shared" si="16"/>
        <v>0</v>
      </c>
      <c r="AW26" s="68">
        <f t="shared" ref="AW26:BF29" si="17">IF(AW$25&gt;0,0,IF($E26&gt;0,IF(AW$7&lt;LCCPeriod,IF(AW$7/$E26=INT(AW$7/$E26),$F26,0),0),0))</f>
        <v>0</v>
      </c>
      <c r="AX26" s="68">
        <f t="shared" si="17"/>
        <v>0</v>
      </c>
      <c r="AY26" s="68">
        <f t="shared" si="17"/>
        <v>0</v>
      </c>
      <c r="AZ26" s="68">
        <f t="shared" si="17"/>
        <v>0</v>
      </c>
      <c r="BA26" s="68">
        <f t="shared" si="17"/>
        <v>0</v>
      </c>
      <c r="BB26" s="68">
        <f t="shared" si="17"/>
        <v>0</v>
      </c>
      <c r="BC26" s="68">
        <f t="shared" si="17"/>
        <v>0</v>
      </c>
      <c r="BD26" s="68">
        <f t="shared" si="17"/>
        <v>0</v>
      </c>
      <c r="BE26" s="68">
        <f t="shared" si="17"/>
        <v>0</v>
      </c>
      <c r="BF26" s="68">
        <f t="shared" si="17"/>
        <v>0</v>
      </c>
      <c r="BG26" s="67"/>
      <c r="BH26" s="67"/>
    </row>
    <row r="27" spans="1:66" x14ac:dyDescent="0.2">
      <c r="A27" s="42"/>
      <c r="B27" s="67"/>
      <c r="C27" s="155" t="s">
        <v>110</v>
      </c>
      <c r="D27" s="156"/>
      <c r="E27" s="157">
        <v>5</v>
      </c>
      <c r="F27" s="98">
        <v>0</v>
      </c>
      <c r="G27" s="158">
        <f>IF(E27&gt;0,TRUNC((LCCPeriod-1)/E27),0)</f>
        <v>0</v>
      </c>
      <c r="H27" s="114">
        <f>IF(IF(E27&gt;0,(1-((LCCPeriod/E27)-TRUNC(LCCPeriod/E27)))*F27,0)=F27,0,IF(E27&gt;0,(1-((LCCPeriod/E27)-TRUNC(LCCPeriod/E27)))*F27,0))</f>
        <v>0</v>
      </c>
      <c r="I27" s="68">
        <f t="shared" si="13"/>
        <v>0</v>
      </c>
      <c r="J27" s="68">
        <f t="shared" si="13"/>
        <v>0</v>
      </c>
      <c r="K27" s="68">
        <f t="shared" si="13"/>
        <v>0</v>
      </c>
      <c r="L27" s="68">
        <f t="shared" si="13"/>
        <v>0</v>
      </c>
      <c r="M27" s="68">
        <f t="shared" si="13"/>
        <v>0</v>
      </c>
      <c r="N27" s="68">
        <f t="shared" si="13"/>
        <v>0</v>
      </c>
      <c r="O27" s="68">
        <f t="shared" si="13"/>
        <v>0</v>
      </c>
      <c r="P27" s="68">
        <f t="shared" si="13"/>
        <v>0</v>
      </c>
      <c r="Q27" s="68">
        <f t="shared" si="13"/>
        <v>0</v>
      </c>
      <c r="R27" s="68">
        <f t="shared" si="13"/>
        <v>0</v>
      </c>
      <c r="S27" s="68">
        <f t="shared" si="14"/>
        <v>0</v>
      </c>
      <c r="T27" s="68">
        <f t="shared" si="14"/>
        <v>0</v>
      </c>
      <c r="U27" s="68">
        <f t="shared" si="14"/>
        <v>0</v>
      </c>
      <c r="V27" s="68">
        <f t="shared" si="14"/>
        <v>0</v>
      </c>
      <c r="W27" s="68">
        <f t="shared" si="14"/>
        <v>0</v>
      </c>
      <c r="X27" s="68">
        <f t="shared" si="14"/>
        <v>0</v>
      </c>
      <c r="Y27" s="68">
        <f t="shared" si="14"/>
        <v>0</v>
      </c>
      <c r="Z27" s="68">
        <f t="shared" si="14"/>
        <v>0</v>
      </c>
      <c r="AA27" s="68">
        <f t="shared" si="14"/>
        <v>0</v>
      </c>
      <c r="AB27" s="68">
        <f t="shared" si="14"/>
        <v>0</v>
      </c>
      <c r="AC27" s="68">
        <f t="shared" si="15"/>
        <v>0</v>
      </c>
      <c r="AD27" s="68">
        <f t="shared" si="15"/>
        <v>0</v>
      </c>
      <c r="AE27" s="68">
        <f t="shared" si="15"/>
        <v>0</v>
      </c>
      <c r="AF27" s="68">
        <f t="shared" si="15"/>
        <v>0</v>
      </c>
      <c r="AG27" s="68">
        <f t="shared" si="15"/>
        <v>0</v>
      </c>
      <c r="AH27" s="68">
        <f t="shared" si="15"/>
        <v>0</v>
      </c>
      <c r="AI27" s="68">
        <f t="shared" si="15"/>
        <v>0</v>
      </c>
      <c r="AJ27" s="68">
        <f t="shared" si="15"/>
        <v>0</v>
      </c>
      <c r="AK27" s="68">
        <f t="shared" si="15"/>
        <v>0</v>
      </c>
      <c r="AL27" s="68">
        <f t="shared" si="15"/>
        <v>0</v>
      </c>
      <c r="AM27" s="68">
        <f t="shared" si="16"/>
        <v>0</v>
      </c>
      <c r="AN27" s="68">
        <f t="shared" si="16"/>
        <v>0</v>
      </c>
      <c r="AO27" s="68">
        <f t="shared" si="16"/>
        <v>0</v>
      </c>
      <c r="AP27" s="68">
        <f t="shared" si="16"/>
        <v>0</v>
      </c>
      <c r="AQ27" s="68">
        <f t="shared" si="16"/>
        <v>0</v>
      </c>
      <c r="AR27" s="68">
        <f t="shared" si="16"/>
        <v>0</v>
      </c>
      <c r="AS27" s="68">
        <f t="shared" si="16"/>
        <v>0</v>
      </c>
      <c r="AT27" s="68">
        <f t="shared" si="16"/>
        <v>0</v>
      </c>
      <c r="AU27" s="68">
        <f t="shared" si="16"/>
        <v>0</v>
      </c>
      <c r="AV27" s="68">
        <f t="shared" si="16"/>
        <v>0</v>
      </c>
      <c r="AW27" s="68">
        <f t="shared" si="17"/>
        <v>0</v>
      </c>
      <c r="AX27" s="68">
        <f t="shared" si="17"/>
        <v>0</v>
      </c>
      <c r="AY27" s="68">
        <f t="shared" si="17"/>
        <v>0</v>
      </c>
      <c r="AZ27" s="68">
        <f t="shared" si="17"/>
        <v>0</v>
      </c>
      <c r="BA27" s="68">
        <f t="shared" si="17"/>
        <v>0</v>
      </c>
      <c r="BB27" s="68">
        <f t="shared" si="17"/>
        <v>0</v>
      </c>
      <c r="BC27" s="68">
        <f t="shared" si="17"/>
        <v>0</v>
      </c>
      <c r="BD27" s="68">
        <f t="shared" si="17"/>
        <v>0</v>
      </c>
      <c r="BE27" s="68">
        <f t="shared" si="17"/>
        <v>0</v>
      </c>
      <c r="BF27" s="68">
        <f t="shared" si="17"/>
        <v>0</v>
      </c>
      <c r="BG27" s="67"/>
      <c r="BH27" s="67"/>
    </row>
    <row r="28" spans="1:66" x14ac:dyDescent="0.2">
      <c r="A28" s="42"/>
      <c r="B28" s="67"/>
      <c r="C28" s="155" t="s">
        <v>110</v>
      </c>
      <c r="D28" s="156"/>
      <c r="E28" s="157">
        <v>5</v>
      </c>
      <c r="F28" s="98">
        <v>0</v>
      </c>
      <c r="G28" s="158">
        <f>IF(E28&gt;0,TRUNC((LCCPeriod-1)/E28),0)</f>
        <v>0</v>
      </c>
      <c r="H28" s="114">
        <f>IF(IF(E28&gt;0,(1-((LCCPeriod/E28)-TRUNC(LCCPeriod/E28)))*F28,0)=F28,0,IF(E28&gt;0,(1-((LCCPeriod/E28)-TRUNC(LCCPeriod/E28)))*F28,0))</f>
        <v>0</v>
      </c>
      <c r="I28" s="68">
        <f t="shared" si="13"/>
        <v>0</v>
      </c>
      <c r="J28" s="68">
        <f t="shared" si="13"/>
        <v>0</v>
      </c>
      <c r="K28" s="68">
        <f t="shared" si="13"/>
        <v>0</v>
      </c>
      <c r="L28" s="68">
        <f t="shared" si="13"/>
        <v>0</v>
      </c>
      <c r="M28" s="68">
        <f t="shared" si="13"/>
        <v>0</v>
      </c>
      <c r="N28" s="68">
        <f t="shared" si="13"/>
        <v>0</v>
      </c>
      <c r="O28" s="68">
        <f t="shared" si="13"/>
        <v>0</v>
      </c>
      <c r="P28" s="68">
        <f t="shared" si="13"/>
        <v>0</v>
      </c>
      <c r="Q28" s="68">
        <f t="shared" si="13"/>
        <v>0</v>
      </c>
      <c r="R28" s="68">
        <f t="shared" si="13"/>
        <v>0</v>
      </c>
      <c r="S28" s="68">
        <f t="shared" si="14"/>
        <v>0</v>
      </c>
      <c r="T28" s="68">
        <f t="shared" si="14"/>
        <v>0</v>
      </c>
      <c r="U28" s="68">
        <f t="shared" si="14"/>
        <v>0</v>
      </c>
      <c r="V28" s="68">
        <f t="shared" si="14"/>
        <v>0</v>
      </c>
      <c r="W28" s="68">
        <f t="shared" si="14"/>
        <v>0</v>
      </c>
      <c r="X28" s="68">
        <f t="shared" si="14"/>
        <v>0</v>
      </c>
      <c r="Y28" s="68">
        <f t="shared" si="14"/>
        <v>0</v>
      </c>
      <c r="Z28" s="68">
        <f t="shared" si="14"/>
        <v>0</v>
      </c>
      <c r="AA28" s="68">
        <f t="shared" si="14"/>
        <v>0</v>
      </c>
      <c r="AB28" s="68">
        <f t="shared" si="14"/>
        <v>0</v>
      </c>
      <c r="AC28" s="68">
        <f t="shared" si="15"/>
        <v>0</v>
      </c>
      <c r="AD28" s="68">
        <f t="shared" si="15"/>
        <v>0</v>
      </c>
      <c r="AE28" s="68">
        <f t="shared" si="15"/>
        <v>0</v>
      </c>
      <c r="AF28" s="68">
        <f t="shared" si="15"/>
        <v>0</v>
      </c>
      <c r="AG28" s="68">
        <f t="shared" si="15"/>
        <v>0</v>
      </c>
      <c r="AH28" s="68">
        <f t="shared" si="15"/>
        <v>0</v>
      </c>
      <c r="AI28" s="68">
        <f t="shared" si="15"/>
        <v>0</v>
      </c>
      <c r="AJ28" s="68">
        <f t="shared" si="15"/>
        <v>0</v>
      </c>
      <c r="AK28" s="68">
        <f t="shared" si="15"/>
        <v>0</v>
      </c>
      <c r="AL28" s="68">
        <f t="shared" si="15"/>
        <v>0</v>
      </c>
      <c r="AM28" s="68">
        <f t="shared" si="16"/>
        <v>0</v>
      </c>
      <c r="AN28" s="68">
        <f t="shared" si="16"/>
        <v>0</v>
      </c>
      <c r="AO28" s="68">
        <f t="shared" si="16"/>
        <v>0</v>
      </c>
      <c r="AP28" s="68">
        <f t="shared" si="16"/>
        <v>0</v>
      </c>
      <c r="AQ28" s="68">
        <f t="shared" si="16"/>
        <v>0</v>
      </c>
      <c r="AR28" s="68">
        <f t="shared" si="16"/>
        <v>0</v>
      </c>
      <c r="AS28" s="68">
        <f t="shared" si="16"/>
        <v>0</v>
      </c>
      <c r="AT28" s="68">
        <f t="shared" si="16"/>
        <v>0</v>
      </c>
      <c r="AU28" s="68">
        <f t="shared" si="16"/>
        <v>0</v>
      </c>
      <c r="AV28" s="68">
        <f t="shared" si="16"/>
        <v>0</v>
      </c>
      <c r="AW28" s="68">
        <f t="shared" si="17"/>
        <v>0</v>
      </c>
      <c r="AX28" s="68">
        <f t="shared" si="17"/>
        <v>0</v>
      </c>
      <c r="AY28" s="68">
        <f t="shared" si="17"/>
        <v>0</v>
      </c>
      <c r="AZ28" s="68">
        <f t="shared" si="17"/>
        <v>0</v>
      </c>
      <c r="BA28" s="68">
        <f t="shared" si="17"/>
        <v>0</v>
      </c>
      <c r="BB28" s="68">
        <f t="shared" si="17"/>
        <v>0</v>
      </c>
      <c r="BC28" s="68">
        <f t="shared" si="17"/>
        <v>0</v>
      </c>
      <c r="BD28" s="68">
        <f t="shared" si="17"/>
        <v>0</v>
      </c>
      <c r="BE28" s="68">
        <f t="shared" si="17"/>
        <v>0</v>
      </c>
      <c r="BF28" s="68">
        <f t="shared" si="17"/>
        <v>0</v>
      </c>
      <c r="BG28" s="67"/>
      <c r="BH28" s="67"/>
    </row>
    <row r="29" spans="1:66" ht="15" x14ac:dyDescent="0.35">
      <c r="A29" s="42"/>
      <c r="B29" s="67"/>
      <c r="C29" s="155" t="s">
        <v>110</v>
      </c>
      <c r="D29" s="156"/>
      <c r="E29" s="157">
        <v>5</v>
      </c>
      <c r="F29" s="98">
        <v>0</v>
      </c>
      <c r="G29" s="158">
        <f>IF(E29&gt;0,TRUNC((LCCPeriod-1)/E29),0)</f>
        <v>0</v>
      </c>
      <c r="H29" s="115">
        <f>IF(IF(E29&gt;0,(1-((LCCPeriod/E29)-TRUNC(LCCPeriod/E29)))*F29,0)=F29,0,IF(E29&gt;0,(1-((LCCPeriod/E29)-TRUNC(LCCPeriod/E29)))*F29,0))</f>
        <v>0</v>
      </c>
      <c r="I29" s="160">
        <f t="shared" si="13"/>
        <v>0</v>
      </c>
      <c r="J29" s="160">
        <f t="shared" si="13"/>
        <v>0</v>
      </c>
      <c r="K29" s="160">
        <f t="shared" si="13"/>
        <v>0</v>
      </c>
      <c r="L29" s="160">
        <f t="shared" si="13"/>
        <v>0</v>
      </c>
      <c r="M29" s="160">
        <f t="shared" si="13"/>
        <v>0</v>
      </c>
      <c r="N29" s="160">
        <f t="shared" si="13"/>
        <v>0</v>
      </c>
      <c r="O29" s="160">
        <f t="shared" si="13"/>
        <v>0</v>
      </c>
      <c r="P29" s="160">
        <f t="shared" si="13"/>
        <v>0</v>
      </c>
      <c r="Q29" s="160">
        <f t="shared" si="13"/>
        <v>0</v>
      </c>
      <c r="R29" s="160">
        <f t="shared" si="13"/>
        <v>0</v>
      </c>
      <c r="S29" s="160">
        <f t="shared" si="14"/>
        <v>0</v>
      </c>
      <c r="T29" s="160">
        <f t="shared" si="14"/>
        <v>0</v>
      </c>
      <c r="U29" s="160">
        <f t="shared" si="14"/>
        <v>0</v>
      </c>
      <c r="V29" s="160">
        <f t="shared" si="14"/>
        <v>0</v>
      </c>
      <c r="W29" s="160">
        <f t="shared" si="14"/>
        <v>0</v>
      </c>
      <c r="X29" s="160">
        <f t="shared" si="14"/>
        <v>0</v>
      </c>
      <c r="Y29" s="160">
        <f t="shared" si="14"/>
        <v>0</v>
      </c>
      <c r="Z29" s="160">
        <f t="shared" si="14"/>
        <v>0</v>
      </c>
      <c r="AA29" s="160">
        <f t="shared" si="14"/>
        <v>0</v>
      </c>
      <c r="AB29" s="160">
        <f t="shared" si="14"/>
        <v>0</v>
      </c>
      <c r="AC29" s="160">
        <f t="shared" si="15"/>
        <v>0</v>
      </c>
      <c r="AD29" s="160">
        <f t="shared" si="15"/>
        <v>0</v>
      </c>
      <c r="AE29" s="160">
        <f t="shared" si="15"/>
        <v>0</v>
      </c>
      <c r="AF29" s="160">
        <f t="shared" si="15"/>
        <v>0</v>
      </c>
      <c r="AG29" s="160">
        <f t="shared" si="15"/>
        <v>0</v>
      </c>
      <c r="AH29" s="160">
        <f t="shared" si="15"/>
        <v>0</v>
      </c>
      <c r="AI29" s="160">
        <f t="shared" si="15"/>
        <v>0</v>
      </c>
      <c r="AJ29" s="160">
        <f t="shared" si="15"/>
        <v>0</v>
      </c>
      <c r="AK29" s="160">
        <f t="shared" si="15"/>
        <v>0</v>
      </c>
      <c r="AL29" s="160">
        <f t="shared" si="15"/>
        <v>0</v>
      </c>
      <c r="AM29" s="160">
        <f t="shared" si="16"/>
        <v>0</v>
      </c>
      <c r="AN29" s="160">
        <f t="shared" si="16"/>
        <v>0</v>
      </c>
      <c r="AO29" s="160">
        <f t="shared" si="16"/>
        <v>0</v>
      </c>
      <c r="AP29" s="160">
        <f t="shared" si="16"/>
        <v>0</v>
      </c>
      <c r="AQ29" s="160">
        <f t="shared" si="16"/>
        <v>0</v>
      </c>
      <c r="AR29" s="160">
        <f t="shared" si="16"/>
        <v>0</v>
      </c>
      <c r="AS29" s="160">
        <f t="shared" si="16"/>
        <v>0</v>
      </c>
      <c r="AT29" s="160">
        <f t="shared" si="16"/>
        <v>0</v>
      </c>
      <c r="AU29" s="160">
        <f t="shared" si="16"/>
        <v>0</v>
      </c>
      <c r="AV29" s="160">
        <f t="shared" si="16"/>
        <v>0</v>
      </c>
      <c r="AW29" s="160">
        <f t="shared" si="17"/>
        <v>0</v>
      </c>
      <c r="AX29" s="160">
        <f t="shared" si="17"/>
        <v>0</v>
      </c>
      <c r="AY29" s="160">
        <f t="shared" si="17"/>
        <v>0</v>
      </c>
      <c r="AZ29" s="160">
        <f t="shared" si="17"/>
        <v>0</v>
      </c>
      <c r="BA29" s="160">
        <f t="shared" si="17"/>
        <v>0</v>
      </c>
      <c r="BB29" s="160">
        <f t="shared" si="17"/>
        <v>0</v>
      </c>
      <c r="BC29" s="160">
        <f t="shared" si="17"/>
        <v>0</v>
      </c>
      <c r="BD29" s="160">
        <f t="shared" si="17"/>
        <v>0</v>
      </c>
      <c r="BE29" s="160">
        <f t="shared" si="17"/>
        <v>0</v>
      </c>
      <c r="BF29" s="160">
        <f t="shared" si="17"/>
        <v>0</v>
      </c>
      <c r="BG29" s="67"/>
      <c r="BH29" s="67"/>
    </row>
    <row r="30" spans="1:66" ht="15" x14ac:dyDescent="0.35">
      <c r="A30" s="42"/>
      <c r="B30" s="67"/>
      <c r="C30" s="40"/>
      <c r="D30" s="67"/>
      <c r="E30" s="104"/>
      <c r="F30" s="137"/>
      <c r="G30" s="158"/>
      <c r="H30" s="113">
        <f>SUM(H25:H29)</f>
        <v>0</v>
      </c>
      <c r="I30" s="159">
        <f t="shared" ref="I30:BF30" si="18">SUM(I25:I29)</f>
        <v>0</v>
      </c>
      <c r="J30" s="159">
        <f t="shared" si="18"/>
        <v>0</v>
      </c>
      <c r="K30" s="159">
        <f t="shared" si="18"/>
        <v>0</v>
      </c>
      <c r="L30" s="159">
        <f t="shared" si="18"/>
        <v>0</v>
      </c>
      <c r="M30" s="159">
        <f t="shared" si="18"/>
        <v>0</v>
      </c>
      <c r="N30" s="159">
        <f t="shared" si="18"/>
        <v>0</v>
      </c>
      <c r="O30" s="159">
        <f t="shared" si="18"/>
        <v>0</v>
      </c>
      <c r="P30" s="159">
        <f t="shared" si="18"/>
        <v>0</v>
      </c>
      <c r="Q30" s="159">
        <f t="shared" si="18"/>
        <v>0</v>
      </c>
      <c r="R30" s="159">
        <f t="shared" si="18"/>
        <v>0</v>
      </c>
      <c r="S30" s="159">
        <f t="shared" si="18"/>
        <v>0</v>
      </c>
      <c r="T30" s="159">
        <f t="shared" si="18"/>
        <v>0</v>
      </c>
      <c r="U30" s="159">
        <f t="shared" si="18"/>
        <v>0</v>
      </c>
      <c r="V30" s="159">
        <f t="shared" si="18"/>
        <v>0</v>
      </c>
      <c r="W30" s="159">
        <f t="shared" si="18"/>
        <v>0</v>
      </c>
      <c r="X30" s="159">
        <f t="shared" si="18"/>
        <v>0</v>
      </c>
      <c r="Y30" s="159">
        <f t="shared" si="18"/>
        <v>0</v>
      </c>
      <c r="Z30" s="159">
        <f t="shared" si="18"/>
        <v>0</v>
      </c>
      <c r="AA30" s="159">
        <f t="shared" si="18"/>
        <v>0</v>
      </c>
      <c r="AB30" s="159">
        <f t="shared" si="18"/>
        <v>0</v>
      </c>
      <c r="AC30" s="159">
        <f t="shared" si="18"/>
        <v>0</v>
      </c>
      <c r="AD30" s="159">
        <f t="shared" si="18"/>
        <v>0</v>
      </c>
      <c r="AE30" s="159">
        <f t="shared" si="18"/>
        <v>0</v>
      </c>
      <c r="AF30" s="159">
        <f t="shared" si="18"/>
        <v>0</v>
      </c>
      <c r="AG30" s="159">
        <f t="shared" si="18"/>
        <v>0</v>
      </c>
      <c r="AH30" s="159">
        <f t="shared" si="18"/>
        <v>0</v>
      </c>
      <c r="AI30" s="159">
        <f t="shared" si="18"/>
        <v>0</v>
      </c>
      <c r="AJ30" s="159">
        <f t="shared" si="18"/>
        <v>0</v>
      </c>
      <c r="AK30" s="159">
        <f t="shared" si="18"/>
        <v>0</v>
      </c>
      <c r="AL30" s="159">
        <f t="shared" si="18"/>
        <v>0</v>
      </c>
      <c r="AM30" s="159">
        <f t="shared" si="18"/>
        <v>0</v>
      </c>
      <c r="AN30" s="159">
        <f t="shared" si="18"/>
        <v>0</v>
      </c>
      <c r="AO30" s="159">
        <f t="shared" si="18"/>
        <v>0</v>
      </c>
      <c r="AP30" s="159">
        <f t="shared" si="18"/>
        <v>0</v>
      </c>
      <c r="AQ30" s="159">
        <f t="shared" si="18"/>
        <v>0</v>
      </c>
      <c r="AR30" s="159">
        <f t="shared" si="18"/>
        <v>0</v>
      </c>
      <c r="AS30" s="159">
        <f t="shared" si="18"/>
        <v>0</v>
      </c>
      <c r="AT30" s="159">
        <f t="shared" si="18"/>
        <v>0</v>
      </c>
      <c r="AU30" s="159">
        <f t="shared" si="18"/>
        <v>0</v>
      </c>
      <c r="AV30" s="159">
        <f t="shared" si="18"/>
        <v>0</v>
      </c>
      <c r="AW30" s="159">
        <f t="shared" si="18"/>
        <v>0</v>
      </c>
      <c r="AX30" s="159">
        <f t="shared" si="18"/>
        <v>0</v>
      </c>
      <c r="AY30" s="159">
        <f t="shared" si="18"/>
        <v>0</v>
      </c>
      <c r="AZ30" s="159">
        <f t="shared" si="18"/>
        <v>0</v>
      </c>
      <c r="BA30" s="159">
        <f t="shared" si="18"/>
        <v>0</v>
      </c>
      <c r="BB30" s="159">
        <f t="shared" si="18"/>
        <v>0</v>
      </c>
      <c r="BC30" s="159">
        <f t="shared" si="18"/>
        <v>0</v>
      </c>
      <c r="BD30" s="159">
        <f t="shared" si="18"/>
        <v>0</v>
      </c>
      <c r="BE30" s="159">
        <f t="shared" si="18"/>
        <v>0</v>
      </c>
      <c r="BF30" s="159">
        <f t="shared" si="18"/>
        <v>0</v>
      </c>
      <c r="BG30" s="67"/>
      <c r="BH30" s="67"/>
    </row>
    <row r="31" spans="1:66" ht="15" x14ac:dyDescent="0.35">
      <c r="A31" s="42"/>
      <c r="B31" s="144"/>
      <c r="C31" s="144" t="s">
        <v>112</v>
      </c>
      <c r="D31" s="67"/>
      <c r="E31" s="104"/>
      <c r="F31" s="137"/>
      <c r="G31" s="158"/>
      <c r="H31" s="115"/>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67"/>
      <c r="BH31" s="67"/>
    </row>
    <row r="32" spans="1:66" x14ac:dyDescent="0.2">
      <c r="A32" s="42"/>
      <c r="B32" s="67"/>
      <c r="C32" s="155" t="s">
        <v>119</v>
      </c>
      <c r="D32" s="156"/>
      <c r="E32" s="157">
        <v>5</v>
      </c>
      <c r="F32" s="98">
        <v>0</v>
      </c>
      <c r="G32" s="158">
        <f>IF(E32&gt;0,TRUNC((LCCPeriod-1)/E32),0)</f>
        <v>0</v>
      </c>
      <c r="H32" s="113">
        <f>IF(IF(E32&gt;0,(1-((LCCPeriod/E32)-TRUNC(LCCPeriod/E32)))*F32,0)=F32,0,IF(E32&gt;0,(1-((LCCPeriod/E32)-TRUNC(LCCPeriod/E32)))*F32,0))</f>
        <v>0</v>
      </c>
      <c r="I32" s="159">
        <f t="shared" ref="I32:X32" si="19">IF($E32&gt;0,IF(I$7&lt;LCCPeriod,IF(I$7/$E32=INT(I$7/$E32),$F32,0),0),0)</f>
        <v>0</v>
      </c>
      <c r="J32" s="159">
        <f t="shared" si="19"/>
        <v>0</v>
      </c>
      <c r="K32" s="159">
        <f t="shared" si="19"/>
        <v>0</v>
      </c>
      <c r="L32" s="159">
        <f t="shared" si="19"/>
        <v>0</v>
      </c>
      <c r="M32" s="159">
        <f t="shared" si="19"/>
        <v>0</v>
      </c>
      <c r="N32" s="159">
        <f t="shared" si="19"/>
        <v>0</v>
      </c>
      <c r="O32" s="159">
        <f t="shared" si="19"/>
        <v>0</v>
      </c>
      <c r="P32" s="159">
        <f t="shared" si="19"/>
        <v>0</v>
      </c>
      <c r="Q32" s="159">
        <f t="shared" si="19"/>
        <v>0</v>
      </c>
      <c r="R32" s="159">
        <f t="shared" si="19"/>
        <v>0</v>
      </c>
      <c r="S32" s="159">
        <f t="shared" si="19"/>
        <v>0</v>
      </c>
      <c r="T32" s="159">
        <f t="shared" si="19"/>
        <v>0</v>
      </c>
      <c r="U32" s="159">
        <f t="shared" si="19"/>
        <v>0</v>
      </c>
      <c r="V32" s="159">
        <f t="shared" si="19"/>
        <v>0</v>
      </c>
      <c r="W32" s="159">
        <f t="shared" si="19"/>
        <v>0</v>
      </c>
      <c r="X32" s="159">
        <f t="shared" si="19"/>
        <v>0</v>
      </c>
      <c r="Y32" s="159">
        <f t="shared" ref="Y32:BF32" si="20">IF($E32&gt;0,IF(Y$7&lt;LCCPeriod,IF(Y$7/$E32=INT(Y$7/$E32),$F32,0),0),0)</f>
        <v>0</v>
      </c>
      <c r="Z32" s="159">
        <f t="shared" si="20"/>
        <v>0</v>
      </c>
      <c r="AA32" s="159">
        <f t="shared" si="20"/>
        <v>0</v>
      </c>
      <c r="AB32" s="159">
        <f t="shared" si="20"/>
        <v>0</v>
      </c>
      <c r="AC32" s="159">
        <f t="shared" si="20"/>
        <v>0</v>
      </c>
      <c r="AD32" s="159">
        <f t="shared" si="20"/>
        <v>0</v>
      </c>
      <c r="AE32" s="159">
        <f t="shared" si="20"/>
        <v>0</v>
      </c>
      <c r="AF32" s="159">
        <f t="shared" si="20"/>
        <v>0</v>
      </c>
      <c r="AG32" s="159">
        <f t="shared" si="20"/>
        <v>0</v>
      </c>
      <c r="AH32" s="159">
        <f t="shared" si="20"/>
        <v>0</v>
      </c>
      <c r="AI32" s="159">
        <f t="shared" si="20"/>
        <v>0</v>
      </c>
      <c r="AJ32" s="159">
        <f t="shared" si="20"/>
        <v>0</v>
      </c>
      <c r="AK32" s="159">
        <f t="shared" si="20"/>
        <v>0</v>
      </c>
      <c r="AL32" s="159">
        <f t="shared" si="20"/>
        <v>0</v>
      </c>
      <c r="AM32" s="159">
        <f t="shared" si="20"/>
        <v>0</v>
      </c>
      <c r="AN32" s="159">
        <f t="shared" si="20"/>
        <v>0</v>
      </c>
      <c r="AO32" s="159">
        <f t="shared" si="20"/>
        <v>0</v>
      </c>
      <c r="AP32" s="159">
        <f t="shared" si="20"/>
        <v>0</v>
      </c>
      <c r="AQ32" s="159">
        <f t="shared" si="20"/>
        <v>0</v>
      </c>
      <c r="AR32" s="159">
        <f t="shared" si="20"/>
        <v>0</v>
      </c>
      <c r="AS32" s="159">
        <f t="shared" si="20"/>
        <v>0</v>
      </c>
      <c r="AT32" s="159">
        <f t="shared" si="20"/>
        <v>0</v>
      </c>
      <c r="AU32" s="159">
        <f t="shared" si="20"/>
        <v>0</v>
      </c>
      <c r="AV32" s="159">
        <f t="shared" si="20"/>
        <v>0</v>
      </c>
      <c r="AW32" s="159">
        <f t="shared" si="20"/>
        <v>0</v>
      </c>
      <c r="AX32" s="159">
        <f t="shared" si="20"/>
        <v>0</v>
      </c>
      <c r="AY32" s="159">
        <f t="shared" si="20"/>
        <v>0</v>
      </c>
      <c r="AZ32" s="159">
        <f t="shared" si="20"/>
        <v>0</v>
      </c>
      <c r="BA32" s="159">
        <f t="shared" si="20"/>
        <v>0</v>
      </c>
      <c r="BB32" s="159">
        <f t="shared" si="20"/>
        <v>0</v>
      </c>
      <c r="BC32" s="159">
        <f t="shared" si="20"/>
        <v>0</v>
      </c>
      <c r="BD32" s="159">
        <f t="shared" si="20"/>
        <v>0</v>
      </c>
      <c r="BE32" s="159">
        <f t="shared" si="20"/>
        <v>0</v>
      </c>
      <c r="BF32" s="159">
        <f t="shared" si="20"/>
        <v>0</v>
      </c>
      <c r="BG32" s="67"/>
      <c r="BH32" s="67"/>
    </row>
    <row r="33" spans="1:66" x14ac:dyDescent="0.2">
      <c r="A33" s="42"/>
      <c r="B33" s="67"/>
      <c r="C33" s="155" t="s">
        <v>110</v>
      </c>
      <c r="D33" s="156"/>
      <c r="E33" s="157">
        <v>5</v>
      </c>
      <c r="F33" s="98">
        <v>0</v>
      </c>
      <c r="G33" s="158">
        <f>IF(E33&gt;0,TRUNC((LCCPeriod-1)/E33),0)</f>
        <v>0</v>
      </c>
      <c r="H33" s="114">
        <f>IF(IF(E33&gt;0,(1-((LCCPeriod/E33)-TRUNC(LCCPeriod/E33)))*F33,0)=F33,0,IF(E33&gt;0,(1-((LCCPeriod/E33)-TRUNC(LCCPeriod/E33)))*F33,0))</f>
        <v>0</v>
      </c>
      <c r="I33" s="68">
        <f t="shared" ref="I33:R36" si="21">IF(I$32&gt;0,0,IF($E33&gt;0,IF(I$7&lt;LCCPeriod,IF(I$7/$E33=INT(I$7/$E33),$F33,0),0),0))</f>
        <v>0</v>
      </c>
      <c r="J33" s="68">
        <f t="shared" si="21"/>
        <v>0</v>
      </c>
      <c r="K33" s="68">
        <f t="shared" si="21"/>
        <v>0</v>
      </c>
      <c r="L33" s="68">
        <f t="shared" si="21"/>
        <v>0</v>
      </c>
      <c r="M33" s="68">
        <f t="shared" si="21"/>
        <v>0</v>
      </c>
      <c r="N33" s="68">
        <f t="shared" si="21"/>
        <v>0</v>
      </c>
      <c r="O33" s="68">
        <f t="shared" si="21"/>
        <v>0</v>
      </c>
      <c r="P33" s="68">
        <f t="shared" si="21"/>
        <v>0</v>
      </c>
      <c r="Q33" s="68">
        <f t="shared" si="21"/>
        <v>0</v>
      </c>
      <c r="R33" s="68">
        <f t="shared" si="21"/>
        <v>0</v>
      </c>
      <c r="S33" s="68">
        <f t="shared" ref="S33:AB36" si="22">IF(S$32&gt;0,0,IF($E33&gt;0,IF(S$7&lt;LCCPeriod,IF(S$7/$E33=INT(S$7/$E33),$F33,0),0),0))</f>
        <v>0</v>
      </c>
      <c r="T33" s="68">
        <f t="shared" si="22"/>
        <v>0</v>
      </c>
      <c r="U33" s="68">
        <f t="shared" si="22"/>
        <v>0</v>
      </c>
      <c r="V33" s="68">
        <f t="shared" si="22"/>
        <v>0</v>
      </c>
      <c r="W33" s="68">
        <f t="shared" si="22"/>
        <v>0</v>
      </c>
      <c r="X33" s="68">
        <f t="shared" si="22"/>
        <v>0</v>
      </c>
      <c r="Y33" s="68">
        <f t="shared" si="22"/>
        <v>0</v>
      </c>
      <c r="Z33" s="68">
        <f t="shared" si="22"/>
        <v>0</v>
      </c>
      <c r="AA33" s="68">
        <f t="shared" si="22"/>
        <v>0</v>
      </c>
      <c r="AB33" s="68">
        <f t="shared" si="22"/>
        <v>0</v>
      </c>
      <c r="AC33" s="68">
        <f t="shared" ref="AC33:AL36" si="23">IF(AC$32&gt;0,0,IF($E33&gt;0,IF(AC$7&lt;LCCPeriod,IF(AC$7/$E33=INT(AC$7/$E33),$F33,0),0),0))</f>
        <v>0</v>
      </c>
      <c r="AD33" s="68">
        <f t="shared" si="23"/>
        <v>0</v>
      </c>
      <c r="AE33" s="68">
        <f t="shared" si="23"/>
        <v>0</v>
      </c>
      <c r="AF33" s="68">
        <f t="shared" si="23"/>
        <v>0</v>
      </c>
      <c r="AG33" s="68">
        <f t="shared" si="23"/>
        <v>0</v>
      </c>
      <c r="AH33" s="68">
        <f t="shared" si="23"/>
        <v>0</v>
      </c>
      <c r="AI33" s="68">
        <f t="shared" si="23"/>
        <v>0</v>
      </c>
      <c r="AJ33" s="68">
        <f t="shared" si="23"/>
        <v>0</v>
      </c>
      <c r="AK33" s="68">
        <f t="shared" si="23"/>
        <v>0</v>
      </c>
      <c r="AL33" s="68">
        <f t="shared" si="23"/>
        <v>0</v>
      </c>
      <c r="AM33" s="68">
        <f t="shared" ref="AM33:AV36" si="24">IF(AM$32&gt;0,0,IF($E33&gt;0,IF(AM$7&lt;LCCPeriod,IF(AM$7/$E33=INT(AM$7/$E33),$F33,0),0),0))</f>
        <v>0</v>
      </c>
      <c r="AN33" s="68">
        <f t="shared" si="24"/>
        <v>0</v>
      </c>
      <c r="AO33" s="68">
        <f t="shared" si="24"/>
        <v>0</v>
      </c>
      <c r="AP33" s="68">
        <f t="shared" si="24"/>
        <v>0</v>
      </c>
      <c r="AQ33" s="68">
        <f t="shared" si="24"/>
        <v>0</v>
      </c>
      <c r="AR33" s="68">
        <f t="shared" si="24"/>
        <v>0</v>
      </c>
      <c r="AS33" s="68">
        <f t="shared" si="24"/>
        <v>0</v>
      </c>
      <c r="AT33" s="68">
        <f t="shared" si="24"/>
        <v>0</v>
      </c>
      <c r="AU33" s="68">
        <f t="shared" si="24"/>
        <v>0</v>
      </c>
      <c r="AV33" s="68">
        <f t="shared" si="24"/>
        <v>0</v>
      </c>
      <c r="AW33" s="68">
        <f t="shared" ref="AW33:BF36" si="25">IF(AW$32&gt;0,0,IF($E33&gt;0,IF(AW$7&lt;LCCPeriod,IF(AW$7/$E33=INT(AW$7/$E33),$F33,0),0),0))</f>
        <v>0</v>
      </c>
      <c r="AX33" s="68">
        <f t="shared" si="25"/>
        <v>0</v>
      </c>
      <c r="AY33" s="68">
        <f t="shared" si="25"/>
        <v>0</v>
      </c>
      <c r="AZ33" s="68">
        <f t="shared" si="25"/>
        <v>0</v>
      </c>
      <c r="BA33" s="68">
        <f t="shared" si="25"/>
        <v>0</v>
      </c>
      <c r="BB33" s="68">
        <f t="shared" si="25"/>
        <v>0</v>
      </c>
      <c r="BC33" s="68">
        <f t="shared" si="25"/>
        <v>0</v>
      </c>
      <c r="BD33" s="68">
        <f t="shared" si="25"/>
        <v>0</v>
      </c>
      <c r="BE33" s="68">
        <f t="shared" si="25"/>
        <v>0</v>
      </c>
      <c r="BF33" s="68">
        <f t="shared" si="25"/>
        <v>0</v>
      </c>
      <c r="BG33" s="67"/>
      <c r="BH33" s="67"/>
    </row>
    <row r="34" spans="1:66" x14ac:dyDescent="0.2">
      <c r="A34" s="42"/>
      <c r="B34" s="67"/>
      <c r="C34" s="155" t="s">
        <v>110</v>
      </c>
      <c r="D34" s="156"/>
      <c r="E34" s="157">
        <v>5</v>
      </c>
      <c r="F34" s="98">
        <v>0</v>
      </c>
      <c r="G34" s="158">
        <f>IF(E34&gt;0,TRUNC((LCCPeriod-1)/E34),0)</f>
        <v>0</v>
      </c>
      <c r="H34" s="114">
        <f>IF(IF(E34&gt;0,(1-((LCCPeriod/E34)-TRUNC(LCCPeriod/E34)))*F34,0)=F34,0,IF(E34&gt;0,(1-((LCCPeriod/E34)-TRUNC(LCCPeriod/E34)))*F34,0))</f>
        <v>0</v>
      </c>
      <c r="I34" s="68">
        <f t="shared" si="21"/>
        <v>0</v>
      </c>
      <c r="J34" s="68">
        <f t="shared" si="21"/>
        <v>0</v>
      </c>
      <c r="K34" s="68">
        <f t="shared" si="21"/>
        <v>0</v>
      </c>
      <c r="L34" s="68">
        <f t="shared" si="21"/>
        <v>0</v>
      </c>
      <c r="M34" s="68">
        <f t="shared" si="21"/>
        <v>0</v>
      </c>
      <c r="N34" s="68">
        <f t="shared" si="21"/>
        <v>0</v>
      </c>
      <c r="O34" s="68">
        <f t="shared" si="21"/>
        <v>0</v>
      </c>
      <c r="P34" s="68">
        <f t="shared" si="21"/>
        <v>0</v>
      </c>
      <c r="Q34" s="68">
        <f t="shared" si="21"/>
        <v>0</v>
      </c>
      <c r="R34" s="68">
        <f t="shared" si="21"/>
        <v>0</v>
      </c>
      <c r="S34" s="68">
        <f t="shared" si="22"/>
        <v>0</v>
      </c>
      <c r="T34" s="68">
        <f t="shared" si="22"/>
        <v>0</v>
      </c>
      <c r="U34" s="68">
        <f t="shared" si="22"/>
        <v>0</v>
      </c>
      <c r="V34" s="68">
        <f t="shared" si="22"/>
        <v>0</v>
      </c>
      <c r="W34" s="68">
        <f t="shared" si="22"/>
        <v>0</v>
      </c>
      <c r="X34" s="68">
        <f t="shared" si="22"/>
        <v>0</v>
      </c>
      <c r="Y34" s="68">
        <f t="shared" si="22"/>
        <v>0</v>
      </c>
      <c r="Z34" s="68">
        <f t="shared" si="22"/>
        <v>0</v>
      </c>
      <c r="AA34" s="68">
        <f t="shared" si="22"/>
        <v>0</v>
      </c>
      <c r="AB34" s="68">
        <f t="shared" si="22"/>
        <v>0</v>
      </c>
      <c r="AC34" s="68">
        <f t="shared" si="23"/>
        <v>0</v>
      </c>
      <c r="AD34" s="68">
        <f t="shared" si="23"/>
        <v>0</v>
      </c>
      <c r="AE34" s="68">
        <f t="shared" si="23"/>
        <v>0</v>
      </c>
      <c r="AF34" s="68">
        <f t="shared" si="23"/>
        <v>0</v>
      </c>
      <c r="AG34" s="68">
        <f t="shared" si="23"/>
        <v>0</v>
      </c>
      <c r="AH34" s="68">
        <f t="shared" si="23"/>
        <v>0</v>
      </c>
      <c r="AI34" s="68">
        <f t="shared" si="23"/>
        <v>0</v>
      </c>
      <c r="AJ34" s="68">
        <f t="shared" si="23"/>
        <v>0</v>
      </c>
      <c r="AK34" s="68">
        <f t="shared" si="23"/>
        <v>0</v>
      </c>
      <c r="AL34" s="68">
        <f t="shared" si="23"/>
        <v>0</v>
      </c>
      <c r="AM34" s="68">
        <f t="shared" si="24"/>
        <v>0</v>
      </c>
      <c r="AN34" s="68">
        <f t="shared" si="24"/>
        <v>0</v>
      </c>
      <c r="AO34" s="68">
        <f t="shared" si="24"/>
        <v>0</v>
      </c>
      <c r="AP34" s="68">
        <f t="shared" si="24"/>
        <v>0</v>
      </c>
      <c r="AQ34" s="68">
        <f t="shared" si="24"/>
        <v>0</v>
      </c>
      <c r="AR34" s="68">
        <f t="shared" si="24"/>
        <v>0</v>
      </c>
      <c r="AS34" s="68">
        <f t="shared" si="24"/>
        <v>0</v>
      </c>
      <c r="AT34" s="68">
        <f t="shared" si="24"/>
        <v>0</v>
      </c>
      <c r="AU34" s="68">
        <f t="shared" si="24"/>
        <v>0</v>
      </c>
      <c r="AV34" s="68">
        <f t="shared" si="24"/>
        <v>0</v>
      </c>
      <c r="AW34" s="68">
        <f t="shared" si="25"/>
        <v>0</v>
      </c>
      <c r="AX34" s="68">
        <f t="shared" si="25"/>
        <v>0</v>
      </c>
      <c r="AY34" s="68">
        <f t="shared" si="25"/>
        <v>0</v>
      </c>
      <c r="AZ34" s="68">
        <f t="shared" si="25"/>
        <v>0</v>
      </c>
      <c r="BA34" s="68">
        <f t="shared" si="25"/>
        <v>0</v>
      </c>
      <c r="BB34" s="68">
        <f t="shared" si="25"/>
        <v>0</v>
      </c>
      <c r="BC34" s="68">
        <f t="shared" si="25"/>
        <v>0</v>
      </c>
      <c r="BD34" s="68">
        <f t="shared" si="25"/>
        <v>0</v>
      </c>
      <c r="BE34" s="68">
        <f t="shared" si="25"/>
        <v>0</v>
      </c>
      <c r="BF34" s="68">
        <f t="shared" si="25"/>
        <v>0</v>
      </c>
      <c r="BG34" s="67"/>
      <c r="BH34" s="67"/>
    </row>
    <row r="35" spans="1:66" x14ac:dyDescent="0.2">
      <c r="A35" s="42"/>
      <c r="B35" s="67"/>
      <c r="C35" s="155" t="s">
        <v>110</v>
      </c>
      <c r="D35" s="156"/>
      <c r="E35" s="157">
        <v>5</v>
      </c>
      <c r="F35" s="98">
        <v>0</v>
      </c>
      <c r="G35" s="158">
        <f>IF(E35&gt;0,TRUNC((LCCPeriod-1)/E35),0)</f>
        <v>0</v>
      </c>
      <c r="H35" s="114">
        <f>IF(IF(E35&gt;0,(1-((LCCPeriod/E35)-TRUNC(LCCPeriod/E35)))*F35,0)=F35,0,IF(E35&gt;0,(1-((LCCPeriod/E35)-TRUNC(LCCPeriod/E35)))*F35,0))</f>
        <v>0</v>
      </c>
      <c r="I35" s="68">
        <f t="shared" si="21"/>
        <v>0</v>
      </c>
      <c r="J35" s="68">
        <f t="shared" si="21"/>
        <v>0</v>
      </c>
      <c r="K35" s="68">
        <f t="shared" si="21"/>
        <v>0</v>
      </c>
      <c r="L35" s="68">
        <f t="shared" si="21"/>
        <v>0</v>
      </c>
      <c r="M35" s="68">
        <f t="shared" si="21"/>
        <v>0</v>
      </c>
      <c r="N35" s="68">
        <f t="shared" si="21"/>
        <v>0</v>
      </c>
      <c r="O35" s="68">
        <f t="shared" si="21"/>
        <v>0</v>
      </c>
      <c r="P35" s="68">
        <f t="shared" si="21"/>
        <v>0</v>
      </c>
      <c r="Q35" s="68">
        <f t="shared" si="21"/>
        <v>0</v>
      </c>
      <c r="R35" s="68">
        <f t="shared" si="21"/>
        <v>0</v>
      </c>
      <c r="S35" s="68">
        <f t="shared" si="22"/>
        <v>0</v>
      </c>
      <c r="T35" s="68">
        <f t="shared" si="22"/>
        <v>0</v>
      </c>
      <c r="U35" s="68">
        <f t="shared" si="22"/>
        <v>0</v>
      </c>
      <c r="V35" s="68">
        <f t="shared" si="22"/>
        <v>0</v>
      </c>
      <c r="W35" s="68">
        <f t="shared" si="22"/>
        <v>0</v>
      </c>
      <c r="X35" s="68">
        <f t="shared" si="22"/>
        <v>0</v>
      </c>
      <c r="Y35" s="68">
        <f t="shared" si="22"/>
        <v>0</v>
      </c>
      <c r="Z35" s="68">
        <f t="shared" si="22"/>
        <v>0</v>
      </c>
      <c r="AA35" s="68">
        <f t="shared" si="22"/>
        <v>0</v>
      </c>
      <c r="AB35" s="68">
        <f t="shared" si="22"/>
        <v>0</v>
      </c>
      <c r="AC35" s="68">
        <f t="shared" si="23"/>
        <v>0</v>
      </c>
      <c r="AD35" s="68">
        <f t="shared" si="23"/>
        <v>0</v>
      </c>
      <c r="AE35" s="68">
        <f t="shared" si="23"/>
        <v>0</v>
      </c>
      <c r="AF35" s="68">
        <f t="shared" si="23"/>
        <v>0</v>
      </c>
      <c r="AG35" s="68">
        <f t="shared" si="23"/>
        <v>0</v>
      </c>
      <c r="AH35" s="68">
        <f t="shared" si="23"/>
        <v>0</v>
      </c>
      <c r="AI35" s="68">
        <f t="shared" si="23"/>
        <v>0</v>
      </c>
      <c r="AJ35" s="68">
        <f t="shared" si="23"/>
        <v>0</v>
      </c>
      <c r="AK35" s="68">
        <f t="shared" si="23"/>
        <v>0</v>
      </c>
      <c r="AL35" s="68">
        <f t="shared" si="23"/>
        <v>0</v>
      </c>
      <c r="AM35" s="68">
        <f t="shared" si="24"/>
        <v>0</v>
      </c>
      <c r="AN35" s="68">
        <f t="shared" si="24"/>
        <v>0</v>
      </c>
      <c r="AO35" s="68">
        <f t="shared" si="24"/>
        <v>0</v>
      </c>
      <c r="AP35" s="68">
        <f t="shared" si="24"/>
        <v>0</v>
      </c>
      <c r="AQ35" s="68">
        <f t="shared" si="24"/>
        <v>0</v>
      </c>
      <c r="AR35" s="68">
        <f t="shared" si="24"/>
        <v>0</v>
      </c>
      <c r="AS35" s="68">
        <f t="shared" si="24"/>
        <v>0</v>
      </c>
      <c r="AT35" s="68">
        <f t="shared" si="24"/>
        <v>0</v>
      </c>
      <c r="AU35" s="68">
        <f t="shared" si="24"/>
        <v>0</v>
      </c>
      <c r="AV35" s="68">
        <f t="shared" si="24"/>
        <v>0</v>
      </c>
      <c r="AW35" s="68">
        <f t="shared" si="25"/>
        <v>0</v>
      </c>
      <c r="AX35" s="68">
        <f t="shared" si="25"/>
        <v>0</v>
      </c>
      <c r="AY35" s="68">
        <f t="shared" si="25"/>
        <v>0</v>
      </c>
      <c r="AZ35" s="68">
        <f t="shared" si="25"/>
        <v>0</v>
      </c>
      <c r="BA35" s="68">
        <f t="shared" si="25"/>
        <v>0</v>
      </c>
      <c r="BB35" s="68">
        <f t="shared" si="25"/>
        <v>0</v>
      </c>
      <c r="BC35" s="68">
        <f t="shared" si="25"/>
        <v>0</v>
      </c>
      <c r="BD35" s="68">
        <f t="shared" si="25"/>
        <v>0</v>
      </c>
      <c r="BE35" s="68">
        <f t="shared" si="25"/>
        <v>0</v>
      </c>
      <c r="BF35" s="68">
        <f t="shared" si="25"/>
        <v>0</v>
      </c>
      <c r="BG35" s="67"/>
      <c r="BH35" s="67"/>
    </row>
    <row r="36" spans="1:66" ht="15" x14ac:dyDescent="0.35">
      <c r="A36" s="42"/>
      <c r="B36" s="67"/>
      <c r="C36" s="155" t="s">
        <v>110</v>
      </c>
      <c r="D36" s="156"/>
      <c r="E36" s="157">
        <v>5</v>
      </c>
      <c r="F36" s="98">
        <v>0</v>
      </c>
      <c r="G36" s="158">
        <f>IF(E36&gt;0,TRUNC((LCCPeriod-1)/E36),0)</f>
        <v>0</v>
      </c>
      <c r="H36" s="115">
        <f>IF(IF(E36&gt;0,(1-((LCCPeriod/E36)-TRUNC(LCCPeriod/E36)))*F36,0)=F36,0,IF(E36&gt;0,(1-((LCCPeriod/E36)-TRUNC(LCCPeriod/E36)))*F36,0))</f>
        <v>0</v>
      </c>
      <c r="I36" s="160">
        <f t="shared" si="21"/>
        <v>0</v>
      </c>
      <c r="J36" s="160">
        <f t="shared" si="21"/>
        <v>0</v>
      </c>
      <c r="K36" s="160">
        <f t="shared" si="21"/>
        <v>0</v>
      </c>
      <c r="L36" s="160">
        <f t="shared" si="21"/>
        <v>0</v>
      </c>
      <c r="M36" s="160">
        <f t="shared" si="21"/>
        <v>0</v>
      </c>
      <c r="N36" s="160">
        <f t="shared" si="21"/>
        <v>0</v>
      </c>
      <c r="O36" s="160">
        <f t="shared" si="21"/>
        <v>0</v>
      </c>
      <c r="P36" s="160">
        <f t="shared" si="21"/>
        <v>0</v>
      </c>
      <c r="Q36" s="160">
        <f t="shared" si="21"/>
        <v>0</v>
      </c>
      <c r="R36" s="160">
        <f t="shared" si="21"/>
        <v>0</v>
      </c>
      <c r="S36" s="160">
        <f t="shared" si="22"/>
        <v>0</v>
      </c>
      <c r="T36" s="160">
        <f t="shared" si="22"/>
        <v>0</v>
      </c>
      <c r="U36" s="160">
        <f t="shared" si="22"/>
        <v>0</v>
      </c>
      <c r="V36" s="160">
        <f t="shared" si="22"/>
        <v>0</v>
      </c>
      <c r="W36" s="160">
        <f t="shared" si="22"/>
        <v>0</v>
      </c>
      <c r="X36" s="160">
        <f t="shared" si="22"/>
        <v>0</v>
      </c>
      <c r="Y36" s="160">
        <f t="shared" si="22"/>
        <v>0</v>
      </c>
      <c r="Z36" s="160">
        <f t="shared" si="22"/>
        <v>0</v>
      </c>
      <c r="AA36" s="160">
        <f t="shared" si="22"/>
        <v>0</v>
      </c>
      <c r="AB36" s="160">
        <f t="shared" si="22"/>
        <v>0</v>
      </c>
      <c r="AC36" s="160">
        <f t="shared" si="23"/>
        <v>0</v>
      </c>
      <c r="AD36" s="160">
        <f t="shared" si="23"/>
        <v>0</v>
      </c>
      <c r="AE36" s="160">
        <f t="shared" si="23"/>
        <v>0</v>
      </c>
      <c r="AF36" s="160">
        <f t="shared" si="23"/>
        <v>0</v>
      </c>
      <c r="AG36" s="160">
        <f t="shared" si="23"/>
        <v>0</v>
      </c>
      <c r="AH36" s="160">
        <f t="shared" si="23"/>
        <v>0</v>
      </c>
      <c r="AI36" s="160">
        <f t="shared" si="23"/>
        <v>0</v>
      </c>
      <c r="AJ36" s="160">
        <f t="shared" si="23"/>
        <v>0</v>
      </c>
      <c r="AK36" s="160">
        <f t="shared" si="23"/>
        <v>0</v>
      </c>
      <c r="AL36" s="160">
        <f t="shared" si="23"/>
        <v>0</v>
      </c>
      <c r="AM36" s="160">
        <f t="shared" si="24"/>
        <v>0</v>
      </c>
      <c r="AN36" s="160">
        <f t="shared" si="24"/>
        <v>0</v>
      </c>
      <c r="AO36" s="160">
        <f t="shared" si="24"/>
        <v>0</v>
      </c>
      <c r="AP36" s="160">
        <f t="shared" si="24"/>
        <v>0</v>
      </c>
      <c r="AQ36" s="160">
        <f t="shared" si="24"/>
        <v>0</v>
      </c>
      <c r="AR36" s="160">
        <f t="shared" si="24"/>
        <v>0</v>
      </c>
      <c r="AS36" s="160">
        <f t="shared" si="24"/>
        <v>0</v>
      </c>
      <c r="AT36" s="160">
        <f t="shared" si="24"/>
        <v>0</v>
      </c>
      <c r="AU36" s="160">
        <f t="shared" si="24"/>
        <v>0</v>
      </c>
      <c r="AV36" s="160">
        <f t="shared" si="24"/>
        <v>0</v>
      </c>
      <c r="AW36" s="160">
        <f t="shared" si="25"/>
        <v>0</v>
      </c>
      <c r="AX36" s="160">
        <f t="shared" si="25"/>
        <v>0</v>
      </c>
      <c r="AY36" s="160">
        <f t="shared" si="25"/>
        <v>0</v>
      </c>
      <c r="AZ36" s="160">
        <f t="shared" si="25"/>
        <v>0</v>
      </c>
      <c r="BA36" s="160">
        <f t="shared" si="25"/>
        <v>0</v>
      </c>
      <c r="BB36" s="160">
        <f t="shared" si="25"/>
        <v>0</v>
      </c>
      <c r="BC36" s="160">
        <f t="shared" si="25"/>
        <v>0</v>
      </c>
      <c r="BD36" s="160">
        <f t="shared" si="25"/>
        <v>0</v>
      </c>
      <c r="BE36" s="160">
        <f t="shared" si="25"/>
        <v>0</v>
      </c>
      <c r="BF36" s="160">
        <f t="shared" si="25"/>
        <v>0</v>
      </c>
      <c r="BG36" s="67"/>
      <c r="BH36" s="67"/>
    </row>
    <row r="37" spans="1:66" x14ac:dyDescent="0.2">
      <c r="A37" s="42"/>
      <c r="B37" s="67"/>
      <c r="C37" s="40"/>
      <c r="D37" s="67"/>
      <c r="E37" s="68"/>
      <c r="F37" s="161" t="str">
        <f>IF((F25+F32)&gt;F13,"Oops, too much alloction!"," ")</f>
        <v xml:space="preserve"> </v>
      </c>
      <c r="G37" s="158"/>
      <c r="H37" s="113">
        <f>SUM(H32:H36)</f>
        <v>0</v>
      </c>
      <c r="I37" s="159">
        <f>SUM(I32:I36)</f>
        <v>0</v>
      </c>
      <c r="J37" s="159">
        <f>SUM(J32:J36)</f>
        <v>0</v>
      </c>
      <c r="K37" s="159">
        <f t="shared" ref="K37:BF37" si="26">SUM(K32:K36)</f>
        <v>0</v>
      </c>
      <c r="L37" s="159">
        <f t="shared" si="26"/>
        <v>0</v>
      </c>
      <c r="M37" s="159">
        <f t="shared" si="26"/>
        <v>0</v>
      </c>
      <c r="N37" s="159">
        <f t="shared" si="26"/>
        <v>0</v>
      </c>
      <c r="O37" s="159">
        <f t="shared" si="26"/>
        <v>0</v>
      </c>
      <c r="P37" s="159">
        <f t="shared" si="26"/>
        <v>0</v>
      </c>
      <c r="Q37" s="159">
        <f t="shared" si="26"/>
        <v>0</v>
      </c>
      <c r="R37" s="159">
        <f t="shared" si="26"/>
        <v>0</v>
      </c>
      <c r="S37" s="159">
        <f t="shared" si="26"/>
        <v>0</v>
      </c>
      <c r="T37" s="159">
        <f t="shared" si="26"/>
        <v>0</v>
      </c>
      <c r="U37" s="159">
        <f t="shared" si="26"/>
        <v>0</v>
      </c>
      <c r="V37" s="159">
        <f t="shared" si="26"/>
        <v>0</v>
      </c>
      <c r="W37" s="159">
        <f t="shared" si="26"/>
        <v>0</v>
      </c>
      <c r="X37" s="159">
        <f t="shared" si="26"/>
        <v>0</v>
      </c>
      <c r="Y37" s="159">
        <f t="shared" si="26"/>
        <v>0</v>
      </c>
      <c r="Z37" s="159">
        <f t="shared" si="26"/>
        <v>0</v>
      </c>
      <c r="AA37" s="159">
        <f t="shared" si="26"/>
        <v>0</v>
      </c>
      <c r="AB37" s="159">
        <f t="shared" si="26"/>
        <v>0</v>
      </c>
      <c r="AC37" s="159">
        <f t="shared" si="26"/>
        <v>0</v>
      </c>
      <c r="AD37" s="159">
        <f t="shared" si="26"/>
        <v>0</v>
      </c>
      <c r="AE37" s="159">
        <f t="shared" si="26"/>
        <v>0</v>
      </c>
      <c r="AF37" s="159">
        <f t="shared" si="26"/>
        <v>0</v>
      </c>
      <c r="AG37" s="159">
        <f t="shared" si="26"/>
        <v>0</v>
      </c>
      <c r="AH37" s="159">
        <f t="shared" si="26"/>
        <v>0</v>
      </c>
      <c r="AI37" s="159">
        <f t="shared" si="26"/>
        <v>0</v>
      </c>
      <c r="AJ37" s="159">
        <f t="shared" si="26"/>
        <v>0</v>
      </c>
      <c r="AK37" s="159">
        <f t="shared" si="26"/>
        <v>0</v>
      </c>
      <c r="AL37" s="159">
        <f t="shared" si="26"/>
        <v>0</v>
      </c>
      <c r="AM37" s="159">
        <f t="shared" si="26"/>
        <v>0</v>
      </c>
      <c r="AN37" s="159">
        <f t="shared" si="26"/>
        <v>0</v>
      </c>
      <c r="AO37" s="159">
        <f t="shared" si="26"/>
        <v>0</v>
      </c>
      <c r="AP37" s="159">
        <f t="shared" si="26"/>
        <v>0</v>
      </c>
      <c r="AQ37" s="159">
        <f t="shared" si="26"/>
        <v>0</v>
      </c>
      <c r="AR37" s="159">
        <f t="shared" si="26"/>
        <v>0</v>
      </c>
      <c r="AS37" s="159">
        <f t="shared" si="26"/>
        <v>0</v>
      </c>
      <c r="AT37" s="159">
        <f t="shared" si="26"/>
        <v>0</v>
      </c>
      <c r="AU37" s="159">
        <f t="shared" si="26"/>
        <v>0</v>
      </c>
      <c r="AV37" s="159">
        <f t="shared" si="26"/>
        <v>0</v>
      </c>
      <c r="AW37" s="159">
        <f t="shared" si="26"/>
        <v>0</v>
      </c>
      <c r="AX37" s="159">
        <f t="shared" si="26"/>
        <v>0</v>
      </c>
      <c r="AY37" s="159">
        <f t="shared" si="26"/>
        <v>0</v>
      </c>
      <c r="AZ37" s="159">
        <f t="shared" si="26"/>
        <v>0</v>
      </c>
      <c r="BA37" s="159">
        <f t="shared" si="26"/>
        <v>0</v>
      </c>
      <c r="BB37" s="159">
        <f t="shared" si="26"/>
        <v>0</v>
      </c>
      <c r="BC37" s="159">
        <f t="shared" si="26"/>
        <v>0</v>
      </c>
      <c r="BD37" s="159">
        <f t="shared" si="26"/>
        <v>0</v>
      </c>
      <c r="BE37" s="159">
        <f t="shared" si="26"/>
        <v>0</v>
      </c>
      <c r="BF37" s="159">
        <f t="shared" si="26"/>
        <v>0</v>
      </c>
      <c r="BG37" s="67"/>
      <c r="BH37" s="67"/>
    </row>
    <row r="38" spans="1:66" ht="15" x14ac:dyDescent="0.35">
      <c r="A38" s="42"/>
      <c r="B38" s="74" t="s">
        <v>100</v>
      </c>
      <c r="C38" s="40"/>
      <c r="D38" s="67"/>
      <c r="E38" s="68"/>
      <c r="F38" s="69"/>
      <c r="G38" s="72"/>
      <c r="H38" s="116"/>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row>
    <row r="39" spans="1:66" x14ac:dyDescent="0.2">
      <c r="A39" s="42"/>
      <c r="B39" s="67"/>
      <c r="C39" s="162" t="s">
        <v>90</v>
      </c>
      <c r="D39" s="156"/>
      <c r="E39" s="163">
        <v>25</v>
      </c>
      <c r="F39" s="98">
        <v>0</v>
      </c>
      <c r="G39" s="158">
        <f>IF(E39&gt;0,TRUNC((LCCPeriod-1-E40)/E39+1),0)</f>
        <v>0</v>
      </c>
      <c r="H39" s="113">
        <f>IF(IF(E39&gt;0,(1-(((LCCPeriod-E40)/E39)-TRUNC((LCCPeriod-E40)/E39)))*F39,0)=F39,0,IF(E39&gt;0,(1-(((LCCPeriod-E40)/E39)-TRUNC((LCCPeriod-E40)/E39)))*F39,0))</f>
        <v>0</v>
      </c>
      <c r="I39" s="159">
        <f t="shared" ref="I39:BF39" si="27">IF(I$7=$E40,$F39,IF(I$7&gt;$E40,IF(I$7&lt;LCCPeriod,IF((I$7-$E40)/($E39)=INT((I$7-$E40)/($E39)),$F39,0),0),0))</f>
        <v>0</v>
      </c>
      <c r="J39" s="159">
        <f t="shared" si="27"/>
        <v>0</v>
      </c>
      <c r="K39" s="159">
        <f t="shared" si="27"/>
        <v>0</v>
      </c>
      <c r="L39" s="159">
        <f t="shared" si="27"/>
        <v>0</v>
      </c>
      <c r="M39" s="159">
        <f t="shared" si="27"/>
        <v>0</v>
      </c>
      <c r="N39" s="159">
        <f t="shared" si="27"/>
        <v>0</v>
      </c>
      <c r="O39" s="159">
        <f t="shared" si="27"/>
        <v>0</v>
      </c>
      <c r="P39" s="159">
        <f t="shared" si="27"/>
        <v>0</v>
      </c>
      <c r="Q39" s="159">
        <f t="shared" si="27"/>
        <v>0</v>
      </c>
      <c r="R39" s="159">
        <f t="shared" si="27"/>
        <v>0</v>
      </c>
      <c r="S39" s="159">
        <f t="shared" si="27"/>
        <v>0</v>
      </c>
      <c r="T39" s="159">
        <f t="shared" si="27"/>
        <v>0</v>
      </c>
      <c r="U39" s="159">
        <f t="shared" si="27"/>
        <v>0</v>
      </c>
      <c r="V39" s="159">
        <f t="shared" si="27"/>
        <v>0</v>
      </c>
      <c r="W39" s="159">
        <f t="shared" si="27"/>
        <v>0</v>
      </c>
      <c r="X39" s="159">
        <f t="shared" si="27"/>
        <v>0</v>
      </c>
      <c r="Y39" s="159">
        <f t="shared" si="27"/>
        <v>0</v>
      </c>
      <c r="Z39" s="159">
        <f t="shared" si="27"/>
        <v>0</v>
      </c>
      <c r="AA39" s="159">
        <f t="shared" si="27"/>
        <v>0</v>
      </c>
      <c r="AB39" s="159">
        <f t="shared" si="27"/>
        <v>0</v>
      </c>
      <c r="AC39" s="159">
        <f t="shared" si="27"/>
        <v>0</v>
      </c>
      <c r="AD39" s="159">
        <f t="shared" si="27"/>
        <v>0</v>
      </c>
      <c r="AE39" s="159">
        <f t="shared" si="27"/>
        <v>0</v>
      </c>
      <c r="AF39" s="159">
        <f t="shared" si="27"/>
        <v>0</v>
      </c>
      <c r="AG39" s="159">
        <f t="shared" si="27"/>
        <v>0</v>
      </c>
      <c r="AH39" s="159">
        <f t="shared" si="27"/>
        <v>0</v>
      </c>
      <c r="AI39" s="159">
        <f t="shared" si="27"/>
        <v>0</v>
      </c>
      <c r="AJ39" s="159">
        <f t="shared" si="27"/>
        <v>0</v>
      </c>
      <c r="AK39" s="159">
        <f t="shared" si="27"/>
        <v>0</v>
      </c>
      <c r="AL39" s="159">
        <f t="shared" si="27"/>
        <v>0</v>
      </c>
      <c r="AM39" s="159">
        <f t="shared" si="27"/>
        <v>0</v>
      </c>
      <c r="AN39" s="159">
        <f t="shared" si="27"/>
        <v>0</v>
      </c>
      <c r="AO39" s="159">
        <f t="shared" si="27"/>
        <v>0</v>
      </c>
      <c r="AP39" s="159">
        <f t="shared" si="27"/>
        <v>0</v>
      </c>
      <c r="AQ39" s="159">
        <f t="shared" si="27"/>
        <v>0</v>
      </c>
      <c r="AR39" s="159">
        <f t="shared" si="27"/>
        <v>0</v>
      </c>
      <c r="AS39" s="159">
        <f t="shared" si="27"/>
        <v>0</v>
      </c>
      <c r="AT39" s="159">
        <f t="shared" si="27"/>
        <v>0</v>
      </c>
      <c r="AU39" s="159">
        <f t="shared" si="27"/>
        <v>0</v>
      </c>
      <c r="AV39" s="159">
        <f t="shared" si="27"/>
        <v>0</v>
      </c>
      <c r="AW39" s="159">
        <f t="shared" si="27"/>
        <v>0</v>
      </c>
      <c r="AX39" s="159">
        <f t="shared" si="27"/>
        <v>0</v>
      </c>
      <c r="AY39" s="159">
        <f t="shared" si="27"/>
        <v>0</v>
      </c>
      <c r="AZ39" s="159">
        <f t="shared" si="27"/>
        <v>0</v>
      </c>
      <c r="BA39" s="159">
        <f t="shared" si="27"/>
        <v>0</v>
      </c>
      <c r="BB39" s="159">
        <f t="shared" si="27"/>
        <v>0</v>
      </c>
      <c r="BC39" s="159">
        <f t="shared" si="27"/>
        <v>0</v>
      </c>
      <c r="BD39" s="159">
        <f t="shared" si="27"/>
        <v>0</v>
      </c>
      <c r="BE39" s="159">
        <f t="shared" si="27"/>
        <v>0</v>
      </c>
      <c r="BF39" s="159">
        <f t="shared" si="27"/>
        <v>0</v>
      </c>
      <c r="BG39" s="67"/>
      <c r="BH39" s="67"/>
    </row>
    <row r="40" spans="1:66" x14ac:dyDescent="0.2">
      <c r="A40" s="42"/>
      <c r="B40" s="67"/>
      <c r="C40" s="67"/>
      <c r="D40" s="164" t="s">
        <v>114</v>
      </c>
      <c r="E40" s="165">
        <v>20</v>
      </c>
      <c r="F40" s="67"/>
      <c r="G40" s="158"/>
      <c r="H40" s="113"/>
      <c r="I40" s="68"/>
      <c r="J40" s="68"/>
      <c r="K40" s="68"/>
      <c r="L40" s="68"/>
      <c r="M40" s="68"/>
      <c r="N40" s="68"/>
      <c r="O40" s="68"/>
      <c r="P40" s="68"/>
      <c r="Q40" s="166"/>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7"/>
      <c r="BH40" s="67"/>
    </row>
    <row r="41" spans="1:66" x14ac:dyDescent="0.2">
      <c r="A41" s="42"/>
      <c r="B41" s="67"/>
      <c r="C41" s="162" t="s">
        <v>90</v>
      </c>
      <c r="D41" s="156"/>
      <c r="E41" s="163">
        <v>10</v>
      </c>
      <c r="F41" s="98">
        <v>0</v>
      </c>
      <c r="G41" s="158">
        <f>IF(E41&gt;0,TRUNC((LCCPeriod-1-E42)/E41+1),0)</f>
        <v>-1</v>
      </c>
      <c r="H41" s="113">
        <f>IF(IF(E41&gt;0,(1-(((LCCPeriod-E42)/E41)-TRUNC((LCCPeriod-E42)/E41)))*F41,0)=F41,0,IF(E41&gt;0,(1-(((LCCPeriod-E42)/E41)-TRUNC((LCCPeriod-E42)/E41)))*F41,0))</f>
        <v>0</v>
      </c>
      <c r="I41" s="159">
        <f t="shared" ref="I41:BF41" si="28">IF(I$7=$E42,$F41,IF(I$7&gt;$E42,IF(I$7&lt;LCCPeriod,IF((I$7-$E42)/($E41)=INT((I$7-$E42)/($E41)),$F41,0),0),0))</f>
        <v>0</v>
      </c>
      <c r="J41" s="159">
        <f t="shared" si="28"/>
        <v>0</v>
      </c>
      <c r="K41" s="159">
        <f t="shared" si="28"/>
        <v>0</v>
      </c>
      <c r="L41" s="159">
        <f t="shared" si="28"/>
        <v>0</v>
      </c>
      <c r="M41" s="159">
        <f t="shared" si="28"/>
        <v>0</v>
      </c>
      <c r="N41" s="159">
        <f t="shared" si="28"/>
        <v>0</v>
      </c>
      <c r="O41" s="159">
        <f t="shared" si="28"/>
        <v>0</v>
      </c>
      <c r="P41" s="159">
        <f t="shared" si="28"/>
        <v>0</v>
      </c>
      <c r="Q41" s="159">
        <f t="shared" si="28"/>
        <v>0</v>
      </c>
      <c r="R41" s="159">
        <f t="shared" si="28"/>
        <v>0</v>
      </c>
      <c r="S41" s="159">
        <f t="shared" si="28"/>
        <v>0</v>
      </c>
      <c r="T41" s="159">
        <f t="shared" si="28"/>
        <v>0</v>
      </c>
      <c r="U41" s="159">
        <f t="shared" si="28"/>
        <v>0</v>
      </c>
      <c r="V41" s="159">
        <f t="shared" si="28"/>
        <v>0</v>
      </c>
      <c r="W41" s="159">
        <f t="shared" si="28"/>
        <v>0</v>
      </c>
      <c r="X41" s="159">
        <f t="shared" si="28"/>
        <v>0</v>
      </c>
      <c r="Y41" s="159">
        <f t="shared" si="28"/>
        <v>0</v>
      </c>
      <c r="Z41" s="159">
        <f t="shared" si="28"/>
        <v>0</v>
      </c>
      <c r="AA41" s="159">
        <f t="shared" si="28"/>
        <v>0</v>
      </c>
      <c r="AB41" s="159">
        <f t="shared" si="28"/>
        <v>0</v>
      </c>
      <c r="AC41" s="159">
        <f t="shared" si="28"/>
        <v>0</v>
      </c>
      <c r="AD41" s="159">
        <f t="shared" si="28"/>
        <v>0</v>
      </c>
      <c r="AE41" s="159">
        <f t="shared" si="28"/>
        <v>0</v>
      </c>
      <c r="AF41" s="159">
        <f t="shared" si="28"/>
        <v>0</v>
      </c>
      <c r="AG41" s="159">
        <f t="shared" si="28"/>
        <v>0</v>
      </c>
      <c r="AH41" s="159">
        <f t="shared" si="28"/>
        <v>0</v>
      </c>
      <c r="AI41" s="159">
        <f t="shared" si="28"/>
        <v>0</v>
      </c>
      <c r="AJ41" s="159">
        <f t="shared" si="28"/>
        <v>0</v>
      </c>
      <c r="AK41" s="159">
        <f t="shared" si="28"/>
        <v>0</v>
      </c>
      <c r="AL41" s="159">
        <f t="shared" si="28"/>
        <v>0</v>
      </c>
      <c r="AM41" s="159">
        <f t="shared" si="28"/>
        <v>0</v>
      </c>
      <c r="AN41" s="159">
        <f t="shared" si="28"/>
        <v>0</v>
      </c>
      <c r="AO41" s="159">
        <f t="shared" si="28"/>
        <v>0</v>
      </c>
      <c r="AP41" s="159">
        <f t="shared" si="28"/>
        <v>0</v>
      </c>
      <c r="AQ41" s="159">
        <f t="shared" si="28"/>
        <v>0</v>
      </c>
      <c r="AR41" s="159">
        <f t="shared" si="28"/>
        <v>0</v>
      </c>
      <c r="AS41" s="159">
        <f t="shared" si="28"/>
        <v>0</v>
      </c>
      <c r="AT41" s="159">
        <f t="shared" si="28"/>
        <v>0</v>
      </c>
      <c r="AU41" s="159">
        <f t="shared" si="28"/>
        <v>0</v>
      </c>
      <c r="AV41" s="159">
        <f t="shared" si="28"/>
        <v>0</v>
      </c>
      <c r="AW41" s="159">
        <f t="shared" si="28"/>
        <v>0</v>
      </c>
      <c r="AX41" s="159">
        <f t="shared" si="28"/>
        <v>0</v>
      </c>
      <c r="AY41" s="159">
        <f t="shared" si="28"/>
        <v>0</v>
      </c>
      <c r="AZ41" s="159">
        <f t="shared" si="28"/>
        <v>0</v>
      </c>
      <c r="BA41" s="159">
        <f t="shared" si="28"/>
        <v>0</v>
      </c>
      <c r="BB41" s="159">
        <f t="shared" si="28"/>
        <v>0</v>
      </c>
      <c r="BC41" s="159">
        <f t="shared" si="28"/>
        <v>0</v>
      </c>
      <c r="BD41" s="159">
        <f t="shared" si="28"/>
        <v>0</v>
      </c>
      <c r="BE41" s="159">
        <f t="shared" si="28"/>
        <v>0</v>
      </c>
      <c r="BF41" s="159">
        <f t="shared" si="28"/>
        <v>0</v>
      </c>
      <c r="BG41" s="67"/>
      <c r="BH41" s="67"/>
    </row>
    <row r="42" spans="1:66" ht="15" x14ac:dyDescent="0.35">
      <c r="A42" s="42"/>
      <c r="B42" s="67"/>
      <c r="C42" s="67"/>
      <c r="D42" s="164" t="s">
        <v>114</v>
      </c>
      <c r="E42" s="165">
        <v>20</v>
      </c>
      <c r="F42" s="67"/>
      <c r="G42" s="158"/>
      <c r="H42" s="167" t="s">
        <v>35</v>
      </c>
      <c r="I42" s="168" t="s">
        <v>35</v>
      </c>
      <c r="J42" s="168" t="s">
        <v>35</v>
      </c>
      <c r="K42" s="168" t="s">
        <v>35</v>
      </c>
      <c r="L42" s="168" t="s">
        <v>35</v>
      </c>
      <c r="M42" s="168" t="s">
        <v>35</v>
      </c>
      <c r="N42" s="168" t="s">
        <v>35</v>
      </c>
      <c r="O42" s="168" t="s">
        <v>35</v>
      </c>
      <c r="P42" s="168" t="s">
        <v>35</v>
      </c>
      <c r="Q42" s="168" t="s">
        <v>35</v>
      </c>
      <c r="R42" s="168" t="s">
        <v>35</v>
      </c>
      <c r="S42" s="168" t="s">
        <v>35</v>
      </c>
      <c r="T42" s="168" t="s">
        <v>35</v>
      </c>
      <c r="U42" s="168" t="s">
        <v>35</v>
      </c>
      <c r="V42" s="168" t="s">
        <v>35</v>
      </c>
      <c r="W42" s="168" t="s">
        <v>35</v>
      </c>
      <c r="X42" s="168" t="s">
        <v>35</v>
      </c>
      <c r="Y42" s="168" t="s">
        <v>35</v>
      </c>
      <c r="Z42" s="168" t="s">
        <v>35</v>
      </c>
      <c r="AA42" s="168" t="s">
        <v>35</v>
      </c>
      <c r="AB42" s="168" t="s">
        <v>35</v>
      </c>
      <c r="AC42" s="168" t="s">
        <v>35</v>
      </c>
      <c r="AD42" s="168" t="s">
        <v>35</v>
      </c>
      <c r="AE42" s="168" t="s">
        <v>35</v>
      </c>
      <c r="AF42" s="168" t="s">
        <v>35</v>
      </c>
      <c r="AG42" s="168" t="s">
        <v>35</v>
      </c>
      <c r="AH42" s="168" t="s">
        <v>35</v>
      </c>
      <c r="AI42" s="168" t="s">
        <v>35</v>
      </c>
      <c r="AJ42" s="168" t="s">
        <v>35</v>
      </c>
      <c r="AK42" s="168" t="s">
        <v>35</v>
      </c>
      <c r="AL42" s="168" t="s">
        <v>35</v>
      </c>
      <c r="AM42" s="168" t="s">
        <v>35</v>
      </c>
      <c r="AN42" s="168" t="s">
        <v>35</v>
      </c>
      <c r="AO42" s="168" t="s">
        <v>35</v>
      </c>
      <c r="AP42" s="168" t="s">
        <v>35</v>
      </c>
      <c r="AQ42" s="168" t="s">
        <v>35</v>
      </c>
      <c r="AR42" s="168" t="s">
        <v>35</v>
      </c>
      <c r="AS42" s="168" t="s">
        <v>35</v>
      </c>
      <c r="AT42" s="168" t="s">
        <v>35</v>
      </c>
      <c r="AU42" s="168" t="s">
        <v>35</v>
      </c>
      <c r="AV42" s="168" t="s">
        <v>35</v>
      </c>
      <c r="AW42" s="168" t="s">
        <v>35</v>
      </c>
      <c r="AX42" s="168" t="s">
        <v>35</v>
      </c>
      <c r="AY42" s="168" t="s">
        <v>35</v>
      </c>
      <c r="AZ42" s="168" t="s">
        <v>35</v>
      </c>
      <c r="BA42" s="168" t="s">
        <v>35</v>
      </c>
      <c r="BB42" s="168" t="s">
        <v>35</v>
      </c>
      <c r="BC42" s="168" t="s">
        <v>35</v>
      </c>
      <c r="BD42" s="168" t="s">
        <v>35</v>
      </c>
      <c r="BE42" s="168" t="s">
        <v>35</v>
      </c>
      <c r="BF42" s="168" t="s">
        <v>35</v>
      </c>
      <c r="BG42" s="67"/>
      <c r="BH42" s="67"/>
    </row>
    <row r="43" spans="1:66" ht="15" x14ac:dyDescent="0.35">
      <c r="A43" s="42"/>
      <c r="B43" s="67"/>
      <c r="C43" s="40" t="s">
        <v>92</v>
      </c>
      <c r="D43" s="42"/>
      <c r="E43" s="67"/>
      <c r="F43" s="67"/>
      <c r="G43" s="158"/>
      <c r="H43" s="117">
        <f>SUM(H39:H41)</f>
        <v>0</v>
      </c>
      <c r="I43" s="169">
        <f>SUM(I39:I41)</f>
        <v>0</v>
      </c>
      <c r="J43" s="169">
        <f>SUM(J39:J41)</f>
        <v>0</v>
      </c>
      <c r="K43" s="169">
        <f>SUM(K39:K41)</f>
        <v>0</v>
      </c>
      <c r="L43" s="169">
        <f>SUM(L39:L41)</f>
        <v>0</v>
      </c>
      <c r="M43" s="169">
        <f t="shared" ref="M43:BF43" si="29">SUM(M39:M41)</f>
        <v>0</v>
      </c>
      <c r="N43" s="169">
        <f t="shared" si="29"/>
        <v>0</v>
      </c>
      <c r="O43" s="169">
        <f t="shared" si="29"/>
        <v>0</v>
      </c>
      <c r="P43" s="169">
        <f t="shared" si="29"/>
        <v>0</v>
      </c>
      <c r="Q43" s="169">
        <f t="shared" si="29"/>
        <v>0</v>
      </c>
      <c r="R43" s="169">
        <f t="shared" si="29"/>
        <v>0</v>
      </c>
      <c r="S43" s="169">
        <f t="shared" si="29"/>
        <v>0</v>
      </c>
      <c r="T43" s="169">
        <f t="shared" si="29"/>
        <v>0</v>
      </c>
      <c r="U43" s="169">
        <f t="shared" si="29"/>
        <v>0</v>
      </c>
      <c r="V43" s="169">
        <f t="shared" si="29"/>
        <v>0</v>
      </c>
      <c r="W43" s="169">
        <f t="shared" si="29"/>
        <v>0</v>
      </c>
      <c r="X43" s="169">
        <f t="shared" si="29"/>
        <v>0</v>
      </c>
      <c r="Y43" s="169">
        <f t="shared" si="29"/>
        <v>0</v>
      </c>
      <c r="Z43" s="169">
        <f t="shared" si="29"/>
        <v>0</v>
      </c>
      <c r="AA43" s="169">
        <f t="shared" si="29"/>
        <v>0</v>
      </c>
      <c r="AB43" s="169">
        <f t="shared" si="29"/>
        <v>0</v>
      </c>
      <c r="AC43" s="169">
        <f t="shared" si="29"/>
        <v>0</v>
      </c>
      <c r="AD43" s="169">
        <f t="shared" si="29"/>
        <v>0</v>
      </c>
      <c r="AE43" s="169">
        <f t="shared" si="29"/>
        <v>0</v>
      </c>
      <c r="AF43" s="169">
        <f t="shared" si="29"/>
        <v>0</v>
      </c>
      <c r="AG43" s="169">
        <f t="shared" si="29"/>
        <v>0</v>
      </c>
      <c r="AH43" s="169">
        <f t="shared" si="29"/>
        <v>0</v>
      </c>
      <c r="AI43" s="169">
        <f t="shared" si="29"/>
        <v>0</v>
      </c>
      <c r="AJ43" s="169">
        <f t="shared" si="29"/>
        <v>0</v>
      </c>
      <c r="AK43" s="169">
        <f t="shared" si="29"/>
        <v>0</v>
      </c>
      <c r="AL43" s="169">
        <f t="shared" si="29"/>
        <v>0</v>
      </c>
      <c r="AM43" s="169">
        <f t="shared" si="29"/>
        <v>0</v>
      </c>
      <c r="AN43" s="169">
        <f t="shared" si="29"/>
        <v>0</v>
      </c>
      <c r="AO43" s="169">
        <f t="shared" si="29"/>
        <v>0</v>
      </c>
      <c r="AP43" s="169">
        <f t="shared" si="29"/>
        <v>0</v>
      </c>
      <c r="AQ43" s="169">
        <f t="shared" si="29"/>
        <v>0</v>
      </c>
      <c r="AR43" s="169">
        <f t="shared" si="29"/>
        <v>0</v>
      </c>
      <c r="AS43" s="169">
        <f t="shared" si="29"/>
        <v>0</v>
      </c>
      <c r="AT43" s="169">
        <f t="shared" si="29"/>
        <v>0</v>
      </c>
      <c r="AU43" s="169">
        <f t="shared" si="29"/>
        <v>0</v>
      </c>
      <c r="AV43" s="169">
        <f t="shared" si="29"/>
        <v>0</v>
      </c>
      <c r="AW43" s="169">
        <f t="shared" si="29"/>
        <v>0</v>
      </c>
      <c r="AX43" s="169">
        <f t="shared" si="29"/>
        <v>0</v>
      </c>
      <c r="AY43" s="169">
        <f t="shared" si="29"/>
        <v>0</v>
      </c>
      <c r="AZ43" s="169">
        <f t="shared" si="29"/>
        <v>0</v>
      </c>
      <c r="BA43" s="169">
        <f t="shared" si="29"/>
        <v>0</v>
      </c>
      <c r="BB43" s="169">
        <f t="shared" si="29"/>
        <v>0</v>
      </c>
      <c r="BC43" s="169">
        <f t="shared" si="29"/>
        <v>0</v>
      </c>
      <c r="BD43" s="169">
        <f t="shared" si="29"/>
        <v>0</v>
      </c>
      <c r="BE43" s="169">
        <f t="shared" si="29"/>
        <v>0</v>
      </c>
      <c r="BF43" s="169">
        <f t="shared" si="29"/>
        <v>0</v>
      </c>
      <c r="BG43" s="67"/>
      <c r="BH43" s="67"/>
    </row>
    <row r="44" spans="1:66" ht="15" x14ac:dyDescent="0.35">
      <c r="A44" s="42"/>
      <c r="B44" s="67"/>
      <c r="C44" s="67"/>
      <c r="D44" s="67"/>
      <c r="E44" s="67"/>
      <c r="F44" s="170" t="s">
        <v>136</v>
      </c>
      <c r="G44" s="158"/>
      <c r="H44" s="112">
        <f>(H$30+H$37+H$43)/(1+DiscRat)^(LCCPeriod+1-(PresentYear-EPCBaseYear))</f>
        <v>0</v>
      </c>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67"/>
      <c r="BH44" s="67"/>
    </row>
    <row r="45" spans="1:66" x14ac:dyDescent="0.2">
      <c r="A45" s="42"/>
      <c r="B45" s="42"/>
      <c r="C45" s="67"/>
      <c r="D45" s="67"/>
      <c r="E45" s="13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67"/>
      <c r="BH45" s="67"/>
    </row>
    <row r="46" spans="1:66" x14ac:dyDescent="0.2">
      <c r="A46" s="42"/>
      <c r="B46" s="144" t="s">
        <v>120</v>
      </c>
      <c r="C46" s="67"/>
      <c r="D46" s="67"/>
      <c r="E46" s="138">
        <f>EPCBaseYear</f>
        <v>0</v>
      </c>
      <c r="F46" s="67"/>
      <c r="G46" s="56"/>
      <c r="H46" s="56"/>
      <c r="I46" s="171"/>
      <c r="J46" s="67"/>
      <c r="K46" s="67"/>
      <c r="L46" s="67"/>
      <c r="M46" s="56"/>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row>
    <row r="47" spans="1:66" x14ac:dyDescent="0.2">
      <c r="A47" s="42"/>
      <c r="B47" s="67"/>
      <c r="C47" s="42" t="s">
        <v>18</v>
      </c>
      <c r="D47" s="67"/>
      <c r="E47" s="164" t="s">
        <v>36</v>
      </c>
      <c r="F47" s="98">
        <v>0</v>
      </c>
      <c r="G47" s="56"/>
      <c r="H47" s="56"/>
      <c r="I47" s="172">
        <f>IF(I$13&gt;0,"N/A",0)</f>
        <v>0</v>
      </c>
      <c r="J47" s="172">
        <f t="shared" ref="J47:BF48" si="30">IF(J$13&gt;0,"N/A",0)</f>
        <v>0</v>
      </c>
      <c r="K47" s="172">
        <f t="shared" si="30"/>
        <v>0</v>
      </c>
      <c r="L47" s="172">
        <f t="shared" si="30"/>
        <v>0</v>
      </c>
      <c r="M47" s="172">
        <f t="shared" si="30"/>
        <v>0</v>
      </c>
      <c r="N47" s="172">
        <f t="shared" si="30"/>
        <v>0</v>
      </c>
      <c r="O47" s="172">
        <f t="shared" si="30"/>
        <v>0</v>
      </c>
      <c r="P47" s="172">
        <f t="shared" si="30"/>
        <v>0</v>
      </c>
      <c r="Q47" s="172">
        <f t="shared" si="30"/>
        <v>0</v>
      </c>
      <c r="R47" s="172">
        <f t="shared" si="30"/>
        <v>0</v>
      </c>
      <c r="S47" s="172">
        <f t="shared" si="30"/>
        <v>0</v>
      </c>
      <c r="T47" s="172">
        <f t="shared" si="30"/>
        <v>0</v>
      </c>
      <c r="U47" s="172">
        <f t="shared" si="30"/>
        <v>0</v>
      </c>
      <c r="V47" s="172">
        <f t="shared" si="30"/>
        <v>0</v>
      </c>
      <c r="W47" s="172">
        <f t="shared" si="30"/>
        <v>0</v>
      </c>
      <c r="X47" s="172">
        <f t="shared" si="30"/>
        <v>0</v>
      </c>
      <c r="Y47" s="172">
        <f t="shared" si="30"/>
        <v>0</v>
      </c>
      <c r="Z47" s="172">
        <f t="shared" si="30"/>
        <v>0</v>
      </c>
      <c r="AA47" s="172">
        <f t="shared" si="30"/>
        <v>0</v>
      </c>
      <c r="AB47" s="172">
        <f t="shared" si="30"/>
        <v>0</v>
      </c>
      <c r="AC47" s="172">
        <f t="shared" si="30"/>
        <v>0</v>
      </c>
      <c r="AD47" s="172">
        <f t="shared" si="30"/>
        <v>0</v>
      </c>
      <c r="AE47" s="172">
        <f t="shared" si="30"/>
        <v>0</v>
      </c>
      <c r="AF47" s="172">
        <f t="shared" si="30"/>
        <v>0</v>
      </c>
      <c r="AG47" s="172">
        <f t="shared" si="30"/>
        <v>0</v>
      </c>
      <c r="AH47" s="172">
        <f t="shared" si="30"/>
        <v>0</v>
      </c>
      <c r="AI47" s="172">
        <f t="shared" si="30"/>
        <v>0</v>
      </c>
      <c r="AJ47" s="172">
        <f t="shared" si="30"/>
        <v>0</v>
      </c>
      <c r="AK47" s="172">
        <f t="shared" si="30"/>
        <v>0</v>
      </c>
      <c r="AL47" s="172">
        <f t="shared" si="30"/>
        <v>0</v>
      </c>
      <c r="AM47" s="172">
        <f t="shared" si="30"/>
        <v>0</v>
      </c>
      <c r="AN47" s="172">
        <f t="shared" si="30"/>
        <v>0</v>
      </c>
      <c r="AO47" s="172">
        <f t="shared" si="30"/>
        <v>0</v>
      </c>
      <c r="AP47" s="172">
        <f t="shared" si="30"/>
        <v>0</v>
      </c>
      <c r="AQ47" s="172">
        <f t="shared" si="30"/>
        <v>0</v>
      </c>
      <c r="AR47" s="172">
        <f t="shared" si="30"/>
        <v>0</v>
      </c>
      <c r="AS47" s="172">
        <f t="shared" si="30"/>
        <v>0</v>
      </c>
      <c r="AT47" s="172">
        <f t="shared" si="30"/>
        <v>0</v>
      </c>
      <c r="AU47" s="172">
        <f t="shared" si="30"/>
        <v>0</v>
      </c>
      <c r="AV47" s="172">
        <f t="shared" si="30"/>
        <v>0</v>
      </c>
      <c r="AW47" s="172">
        <f t="shared" si="30"/>
        <v>0</v>
      </c>
      <c r="AX47" s="172">
        <f t="shared" si="30"/>
        <v>0</v>
      </c>
      <c r="AY47" s="172">
        <f t="shared" si="30"/>
        <v>0</v>
      </c>
      <c r="AZ47" s="172">
        <f t="shared" si="30"/>
        <v>0</v>
      </c>
      <c r="BA47" s="172">
        <f t="shared" si="30"/>
        <v>0</v>
      </c>
      <c r="BB47" s="172">
        <f t="shared" si="30"/>
        <v>0</v>
      </c>
      <c r="BC47" s="172">
        <f t="shared" si="30"/>
        <v>0</v>
      </c>
      <c r="BD47" s="172">
        <f t="shared" si="30"/>
        <v>0</v>
      </c>
      <c r="BE47" s="172">
        <f t="shared" si="30"/>
        <v>0</v>
      </c>
      <c r="BF47" s="172">
        <f t="shared" si="30"/>
        <v>0</v>
      </c>
      <c r="BG47" s="67"/>
      <c r="BH47" s="67"/>
    </row>
    <row r="48" spans="1:66" x14ac:dyDescent="0.2">
      <c r="A48" s="42"/>
      <c r="B48" s="67"/>
      <c r="C48" s="42" t="s">
        <v>21</v>
      </c>
      <c r="D48" s="67"/>
      <c r="E48" s="164" t="s">
        <v>36</v>
      </c>
      <c r="F48" s="98">
        <v>0</v>
      </c>
      <c r="G48" s="56"/>
      <c r="H48" s="56"/>
      <c r="I48" s="172">
        <f>IF(I$13&gt;0,"N/A",0)</f>
        <v>0</v>
      </c>
      <c r="J48" s="172">
        <f t="shared" si="30"/>
        <v>0</v>
      </c>
      <c r="K48" s="172">
        <f t="shared" si="30"/>
        <v>0</v>
      </c>
      <c r="L48" s="172">
        <f t="shared" si="30"/>
        <v>0</v>
      </c>
      <c r="M48" s="172">
        <f t="shared" si="30"/>
        <v>0</v>
      </c>
      <c r="N48" s="172">
        <f t="shared" si="30"/>
        <v>0</v>
      </c>
      <c r="O48" s="172">
        <f t="shared" si="30"/>
        <v>0</v>
      </c>
      <c r="P48" s="172">
        <f t="shared" si="30"/>
        <v>0</v>
      </c>
      <c r="Q48" s="172">
        <f t="shared" si="30"/>
        <v>0</v>
      </c>
      <c r="R48" s="172">
        <f t="shared" si="30"/>
        <v>0</v>
      </c>
      <c r="S48" s="172">
        <f t="shared" si="30"/>
        <v>0</v>
      </c>
      <c r="T48" s="172">
        <f t="shared" si="30"/>
        <v>0</v>
      </c>
      <c r="U48" s="172">
        <f t="shared" si="30"/>
        <v>0</v>
      </c>
      <c r="V48" s="172">
        <f t="shared" si="30"/>
        <v>0</v>
      </c>
      <c r="W48" s="172">
        <f t="shared" si="30"/>
        <v>0</v>
      </c>
      <c r="X48" s="172">
        <f t="shared" si="30"/>
        <v>0</v>
      </c>
      <c r="Y48" s="172">
        <f t="shared" si="30"/>
        <v>0</v>
      </c>
      <c r="Z48" s="172">
        <f t="shared" si="30"/>
        <v>0</v>
      </c>
      <c r="AA48" s="172">
        <f t="shared" si="30"/>
        <v>0</v>
      </c>
      <c r="AB48" s="172">
        <f t="shared" si="30"/>
        <v>0</v>
      </c>
      <c r="AC48" s="172">
        <f t="shared" si="30"/>
        <v>0</v>
      </c>
      <c r="AD48" s="172">
        <f t="shared" si="30"/>
        <v>0</v>
      </c>
      <c r="AE48" s="172">
        <f t="shared" si="30"/>
        <v>0</v>
      </c>
      <c r="AF48" s="172">
        <f t="shared" si="30"/>
        <v>0</v>
      </c>
      <c r="AG48" s="172">
        <f t="shared" si="30"/>
        <v>0</v>
      </c>
      <c r="AH48" s="172">
        <f t="shared" si="30"/>
        <v>0</v>
      </c>
      <c r="AI48" s="172">
        <f t="shared" si="30"/>
        <v>0</v>
      </c>
      <c r="AJ48" s="172">
        <f t="shared" si="30"/>
        <v>0</v>
      </c>
      <c r="AK48" s="172">
        <f t="shared" si="30"/>
        <v>0</v>
      </c>
      <c r="AL48" s="172">
        <f t="shared" si="30"/>
        <v>0</v>
      </c>
      <c r="AM48" s="172">
        <f t="shared" si="30"/>
        <v>0</v>
      </c>
      <c r="AN48" s="172">
        <f t="shared" si="30"/>
        <v>0</v>
      </c>
      <c r="AO48" s="172">
        <f t="shared" si="30"/>
        <v>0</v>
      </c>
      <c r="AP48" s="172">
        <f t="shared" si="30"/>
        <v>0</v>
      </c>
      <c r="AQ48" s="172">
        <f t="shared" si="30"/>
        <v>0</v>
      </c>
      <c r="AR48" s="172">
        <f t="shared" si="30"/>
        <v>0</v>
      </c>
      <c r="AS48" s="172">
        <f t="shared" si="30"/>
        <v>0</v>
      </c>
      <c r="AT48" s="172">
        <f t="shared" si="30"/>
        <v>0</v>
      </c>
      <c r="AU48" s="172">
        <f t="shared" si="30"/>
        <v>0</v>
      </c>
      <c r="AV48" s="172">
        <f t="shared" si="30"/>
        <v>0</v>
      </c>
      <c r="AW48" s="172">
        <f t="shared" si="30"/>
        <v>0</v>
      </c>
      <c r="AX48" s="172">
        <f t="shared" si="30"/>
        <v>0</v>
      </c>
      <c r="AY48" s="172">
        <f t="shared" si="30"/>
        <v>0</v>
      </c>
      <c r="AZ48" s="172">
        <f t="shared" si="30"/>
        <v>0</v>
      </c>
      <c r="BA48" s="172">
        <f t="shared" si="30"/>
        <v>0</v>
      </c>
      <c r="BB48" s="172">
        <f t="shared" si="30"/>
        <v>0</v>
      </c>
      <c r="BC48" s="172">
        <f t="shared" si="30"/>
        <v>0</v>
      </c>
      <c r="BD48" s="172">
        <f t="shared" si="30"/>
        <v>0</v>
      </c>
      <c r="BE48" s="172">
        <f t="shared" si="30"/>
        <v>0</v>
      </c>
      <c r="BF48" s="172">
        <f t="shared" si="30"/>
        <v>0</v>
      </c>
      <c r="BG48" s="67"/>
      <c r="BH48" s="67"/>
    </row>
    <row r="49" spans="1:60" x14ac:dyDescent="0.2">
      <c r="A49" s="42"/>
      <c r="B49" s="67"/>
      <c r="C49" s="42" t="s">
        <v>20</v>
      </c>
      <c r="D49" s="67"/>
      <c r="E49" s="164" t="s">
        <v>121</v>
      </c>
      <c r="F49" s="173">
        <v>0</v>
      </c>
      <c r="G49" s="56"/>
      <c r="H49" s="56"/>
      <c r="I49" s="111">
        <f>IF(I$13&gt;0,$F49,0)</f>
        <v>0</v>
      </c>
      <c r="J49" s="111">
        <f t="shared" ref="J49:BF54" si="31">IF(J$13&gt;0,$F49,0)</f>
        <v>0</v>
      </c>
      <c r="K49" s="111">
        <f t="shared" si="31"/>
        <v>0</v>
      </c>
      <c r="L49" s="111">
        <f t="shared" si="31"/>
        <v>0</v>
      </c>
      <c r="M49" s="111">
        <f t="shared" si="31"/>
        <v>0</v>
      </c>
      <c r="N49" s="111">
        <f t="shared" si="31"/>
        <v>0</v>
      </c>
      <c r="O49" s="111">
        <f t="shared" si="31"/>
        <v>0</v>
      </c>
      <c r="P49" s="111">
        <f t="shared" si="31"/>
        <v>0</v>
      </c>
      <c r="Q49" s="111">
        <f t="shared" si="31"/>
        <v>0</v>
      </c>
      <c r="R49" s="111">
        <f t="shared" si="31"/>
        <v>0</v>
      </c>
      <c r="S49" s="111">
        <f t="shared" si="31"/>
        <v>0</v>
      </c>
      <c r="T49" s="111">
        <f t="shared" si="31"/>
        <v>0</v>
      </c>
      <c r="U49" s="111">
        <f t="shared" si="31"/>
        <v>0</v>
      </c>
      <c r="V49" s="111">
        <f t="shared" si="31"/>
        <v>0</v>
      </c>
      <c r="W49" s="111">
        <f t="shared" si="31"/>
        <v>0</v>
      </c>
      <c r="X49" s="111">
        <f t="shared" si="31"/>
        <v>0</v>
      </c>
      <c r="Y49" s="111">
        <f t="shared" si="31"/>
        <v>0</v>
      </c>
      <c r="Z49" s="111">
        <f t="shared" si="31"/>
        <v>0</v>
      </c>
      <c r="AA49" s="111">
        <f t="shared" si="31"/>
        <v>0</v>
      </c>
      <c r="AB49" s="111">
        <f t="shared" si="31"/>
        <v>0</v>
      </c>
      <c r="AC49" s="111">
        <f t="shared" si="31"/>
        <v>0</v>
      </c>
      <c r="AD49" s="111">
        <f t="shared" si="31"/>
        <v>0</v>
      </c>
      <c r="AE49" s="111">
        <f t="shared" si="31"/>
        <v>0</v>
      </c>
      <c r="AF49" s="111">
        <f t="shared" si="31"/>
        <v>0</v>
      </c>
      <c r="AG49" s="111">
        <f t="shared" si="31"/>
        <v>0</v>
      </c>
      <c r="AH49" s="111">
        <f t="shared" si="31"/>
        <v>0</v>
      </c>
      <c r="AI49" s="111">
        <f t="shared" si="31"/>
        <v>0</v>
      </c>
      <c r="AJ49" s="111">
        <f t="shared" si="31"/>
        <v>0</v>
      </c>
      <c r="AK49" s="111">
        <f t="shared" si="31"/>
        <v>0</v>
      </c>
      <c r="AL49" s="111">
        <f t="shared" si="31"/>
        <v>0</v>
      </c>
      <c r="AM49" s="111">
        <f t="shared" si="31"/>
        <v>0</v>
      </c>
      <c r="AN49" s="111">
        <f t="shared" si="31"/>
        <v>0</v>
      </c>
      <c r="AO49" s="111">
        <f t="shared" si="31"/>
        <v>0</v>
      </c>
      <c r="AP49" s="111">
        <f t="shared" si="31"/>
        <v>0</v>
      </c>
      <c r="AQ49" s="111">
        <f t="shared" si="31"/>
        <v>0</v>
      </c>
      <c r="AR49" s="111">
        <f t="shared" si="31"/>
        <v>0</v>
      </c>
      <c r="AS49" s="111">
        <f t="shared" si="31"/>
        <v>0</v>
      </c>
      <c r="AT49" s="111">
        <f t="shared" si="31"/>
        <v>0</v>
      </c>
      <c r="AU49" s="111">
        <f t="shared" si="31"/>
        <v>0</v>
      </c>
      <c r="AV49" s="111">
        <f t="shared" si="31"/>
        <v>0</v>
      </c>
      <c r="AW49" s="111">
        <f t="shared" si="31"/>
        <v>0</v>
      </c>
      <c r="AX49" s="111">
        <f t="shared" si="31"/>
        <v>0</v>
      </c>
      <c r="AY49" s="111">
        <f t="shared" si="31"/>
        <v>0</v>
      </c>
      <c r="AZ49" s="111">
        <f t="shared" si="31"/>
        <v>0</v>
      </c>
      <c r="BA49" s="111">
        <f t="shared" si="31"/>
        <v>0</v>
      </c>
      <c r="BB49" s="111">
        <f t="shared" si="31"/>
        <v>0</v>
      </c>
      <c r="BC49" s="111">
        <f t="shared" si="31"/>
        <v>0</v>
      </c>
      <c r="BD49" s="111">
        <f t="shared" si="31"/>
        <v>0</v>
      </c>
      <c r="BE49" s="111">
        <f t="shared" si="31"/>
        <v>0</v>
      </c>
      <c r="BF49" s="111">
        <f t="shared" si="31"/>
        <v>0</v>
      </c>
      <c r="BG49" s="67"/>
      <c r="BH49" s="67"/>
    </row>
    <row r="50" spans="1:60" x14ac:dyDescent="0.2">
      <c r="A50" s="42"/>
      <c r="B50" s="67"/>
      <c r="C50" s="42" t="s">
        <v>46</v>
      </c>
      <c r="D50" s="67"/>
      <c r="E50" s="164" t="s">
        <v>121</v>
      </c>
      <c r="F50" s="173">
        <v>0</v>
      </c>
      <c r="G50" s="56"/>
      <c r="H50" s="56"/>
      <c r="I50" s="111">
        <f>IF(I$13&gt;0,$F50,0)</f>
        <v>0</v>
      </c>
      <c r="J50" s="111">
        <f t="shared" si="31"/>
        <v>0</v>
      </c>
      <c r="K50" s="111">
        <f t="shared" si="31"/>
        <v>0</v>
      </c>
      <c r="L50" s="111">
        <f t="shared" si="31"/>
        <v>0</v>
      </c>
      <c r="M50" s="111">
        <f t="shared" si="31"/>
        <v>0</v>
      </c>
      <c r="N50" s="111">
        <f t="shared" si="31"/>
        <v>0</v>
      </c>
      <c r="O50" s="111">
        <f t="shared" si="31"/>
        <v>0</v>
      </c>
      <c r="P50" s="111">
        <f t="shared" si="31"/>
        <v>0</v>
      </c>
      <c r="Q50" s="111">
        <f t="shared" si="31"/>
        <v>0</v>
      </c>
      <c r="R50" s="111">
        <f t="shared" si="31"/>
        <v>0</v>
      </c>
      <c r="S50" s="111">
        <f t="shared" si="31"/>
        <v>0</v>
      </c>
      <c r="T50" s="111">
        <f t="shared" si="31"/>
        <v>0</v>
      </c>
      <c r="U50" s="111">
        <f t="shared" si="31"/>
        <v>0</v>
      </c>
      <c r="V50" s="111">
        <f t="shared" si="31"/>
        <v>0</v>
      </c>
      <c r="W50" s="111">
        <f t="shared" si="31"/>
        <v>0</v>
      </c>
      <c r="X50" s="111">
        <f t="shared" si="31"/>
        <v>0</v>
      </c>
      <c r="Y50" s="111">
        <f t="shared" si="31"/>
        <v>0</v>
      </c>
      <c r="Z50" s="111">
        <f t="shared" si="31"/>
        <v>0</v>
      </c>
      <c r="AA50" s="111">
        <f t="shared" si="31"/>
        <v>0</v>
      </c>
      <c r="AB50" s="111">
        <f t="shared" si="31"/>
        <v>0</v>
      </c>
      <c r="AC50" s="111">
        <f t="shared" si="31"/>
        <v>0</v>
      </c>
      <c r="AD50" s="111">
        <f t="shared" si="31"/>
        <v>0</v>
      </c>
      <c r="AE50" s="111">
        <f t="shared" si="31"/>
        <v>0</v>
      </c>
      <c r="AF50" s="111">
        <f t="shared" si="31"/>
        <v>0</v>
      </c>
      <c r="AG50" s="111">
        <f t="shared" si="31"/>
        <v>0</v>
      </c>
      <c r="AH50" s="111">
        <f t="shared" si="31"/>
        <v>0</v>
      </c>
      <c r="AI50" s="111">
        <f t="shared" si="31"/>
        <v>0</v>
      </c>
      <c r="AJ50" s="111">
        <f t="shared" si="31"/>
        <v>0</v>
      </c>
      <c r="AK50" s="111">
        <f t="shared" si="31"/>
        <v>0</v>
      </c>
      <c r="AL50" s="111">
        <f t="shared" si="31"/>
        <v>0</v>
      </c>
      <c r="AM50" s="111">
        <f t="shared" si="31"/>
        <v>0</v>
      </c>
      <c r="AN50" s="111">
        <f t="shared" si="31"/>
        <v>0</v>
      </c>
      <c r="AO50" s="111">
        <f t="shared" si="31"/>
        <v>0</v>
      </c>
      <c r="AP50" s="111">
        <f t="shared" si="31"/>
        <v>0</v>
      </c>
      <c r="AQ50" s="111">
        <f t="shared" si="31"/>
        <v>0</v>
      </c>
      <c r="AR50" s="111">
        <f t="shared" si="31"/>
        <v>0</v>
      </c>
      <c r="AS50" s="111">
        <f t="shared" si="31"/>
        <v>0</v>
      </c>
      <c r="AT50" s="111">
        <f t="shared" si="31"/>
        <v>0</v>
      </c>
      <c r="AU50" s="111">
        <f t="shared" si="31"/>
        <v>0</v>
      </c>
      <c r="AV50" s="111">
        <f t="shared" si="31"/>
        <v>0</v>
      </c>
      <c r="AW50" s="111">
        <f t="shared" si="31"/>
        <v>0</v>
      </c>
      <c r="AX50" s="111">
        <f t="shared" si="31"/>
        <v>0</v>
      </c>
      <c r="AY50" s="111">
        <f t="shared" si="31"/>
        <v>0</v>
      </c>
      <c r="AZ50" s="111">
        <f t="shared" si="31"/>
        <v>0</v>
      </c>
      <c r="BA50" s="111">
        <f t="shared" si="31"/>
        <v>0</v>
      </c>
      <c r="BB50" s="111">
        <f t="shared" si="31"/>
        <v>0</v>
      </c>
      <c r="BC50" s="111">
        <f t="shared" si="31"/>
        <v>0</v>
      </c>
      <c r="BD50" s="111">
        <f t="shared" si="31"/>
        <v>0</v>
      </c>
      <c r="BE50" s="111">
        <f t="shared" si="31"/>
        <v>0</v>
      </c>
      <c r="BF50" s="111">
        <f t="shared" si="31"/>
        <v>0</v>
      </c>
      <c r="BG50" s="67"/>
      <c r="BH50" s="67"/>
    </row>
    <row r="51" spans="1:60" x14ac:dyDescent="0.2">
      <c r="A51" s="42"/>
      <c r="B51" s="67"/>
      <c r="C51" s="42" t="s">
        <v>47</v>
      </c>
      <c r="D51" s="67"/>
      <c r="E51" s="164" t="s">
        <v>121</v>
      </c>
      <c r="F51" s="173">
        <v>0</v>
      </c>
      <c r="G51" s="56"/>
      <c r="H51" s="56"/>
      <c r="I51" s="111">
        <f t="shared" ref="I51:X58" si="32">IF(I$13&gt;0,$F51,0)</f>
        <v>0</v>
      </c>
      <c r="J51" s="111">
        <f t="shared" si="32"/>
        <v>0</v>
      </c>
      <c r="K51" s="111">
        <f t="shared" si="32"/>
        <v>0</v>
      </c>
      <c r="L51" s="111">
        <f t="shared" si="32"/>
        <v>0</v>
      </c>
      <c r="M51" s="111">
        <f t="shared" si="32"/>
        <v>0</v>
      </c>
      <c r="N51" s="111">
        <f t="shared" si="32"/>
        <v>0</v>
      </c>
      <c r="O51" s="111">
        <f t="shared" si="32"/>
        <v>0</v>
      </c>
      <c r="P51" s="111">
        <f t="shared" si="32"/>
        <v>0</v>
      </c>
      <c r="Q51" s="111">
        <f t="shared" si="32"/>
        <v>0</v>
      </c>
      <c r="R51" s="111">
        <f t="shared" si="32"/>
        <v>0</v>
      </c>
      <c r="S51" s="111">
        <f t="shared" si="32"/>
        <v>0</v>
      </c>
      <c r="T51" s="111">
        <f t="shared" si="32"/>
        <v>0</v>
      </c>
      <c r="U51" s="111">
        <f t="shared" si="32"/>
        <v>0</v>
      </c>
      <c r="V51" s="111">
        <f t="shared" si="32"/>
        <v>0</v>
      </c>
      <c r="W51" s="111">
        <f t="shared" si="32"/>
        <v>0</v>
      </c>
      <c r="X51" s="111">
        <f t="shared" si="32"/>
        <v>0</v>
      </c>
      <c r="Y51" s="111">
        <f t="shared" si="31"/>
        <v>0</v>
      </c>
      <c r="Z51" s="111">
        <f t="shared" si="31"/>
        <v>0</v>
      </c>
      <c r="AA51" s="111">
        <f t="shared" si="31"/>
        <v>0</v>
      </c>
      <c r="AB51" s="111">
        <f t="shared" si="31"/>
        <v>0</v>
      </c>
      <c r="AC51" s="111">
        <f t="shared" si="31"/>
        <v>0</v>
      </c>
      <c r="AD51" s="111">
        <f t="shared" si="31"/>
        <v>0</v>
      </c>
      <c r="AE51" s="111">
        <f t="shared" si="31"/>
        <v>0</v>
      </c>
      <c r="AF51" s="111">
        <f t="shared" si="31"/>
        <v>0</v>
      </c>
      <c r="AG51" s="111">
        <f t="shared" si="31"/>
        <v>0</v>
      </c>
      <c r="AH51" s="111">
        <f t="shared" si="31"/>
        <v>0</v>
      </c>
      <c r="AI51" s="111">
        <f t="shared" si="31"/>
        <v>0</v>
      </c>
      <c r="AJ51" s="111">
        <f t="shared" si="31"/>
        <v>0</v>
      </c>
      <c r="AK51" s="111">
        <f t="shared" si="31"/>
        <v>0</v>
      </c>
      <c r="AL51" s="111">
        <f t="shared" si="31"/>
        <v>0</v>
      </c>
      <c r="AM51" s="111">
        <f t="shared" si="31"/>
        <v>0</v>
      </c>
      <c r="AN51" s="111">
        <f t="shared" si="31"/>
        <v>0</v>
      </c>
      <c r="AO51" s="111">
        <f t="shared" si="31"/>
        <v>0</v>
      </c>
      <c r="AP51" s="111">
        <f t="shared" si="31"/>
        <v>0</v>
      </c>
      <c r="AQ51" s="111">
        <f t="shared" si="31"/>
        <v>0</v>
      </c>
      <c r="AR51" s="111">
        <f t="shared" si="31"/>
        <v>0</v>
      </c>
      <c r="AS51" s="111">
        <f t="shared" si="31"/>
        <v>0</v>
      </c>
      <c r="AT51" s="111">
        <f t="shared" si="31"/>
        <v>0</v>
      </c>
      <c r="AU51" s="111">
        <f t="shared" si="31"/>
        <v>0</v>
      </c>
      <c r="AV51" s="111">
        <f t="shared" si="31"/>
        <v>0</v>
      </c>
      <c r="AW51" s="111">
        <f t="shared" si="31"/>
        <v>0</v>
      </c>
      <c r="AX51" s="111">
        <f t="shared" si="31"/>
        <v>0</v>
      </c>
      <c r="AY51" s="111">
        <f t="shared" si="31"/>
        <v>0</v>
      </c>
      <c r="AZ51" s="111">
        <f t="shared" si="31"/>
        <v>0</v>
      </c>
      <c r="BA51" s="111">
        <f t="shared" si="31"/>
        <v>0</v>
      </c>
      <c r="BB51" s="111">
        <f t="shared" si="31"/>
        <v>0</v>
      </c>
      <c r="BC51" s="111">
        <f t="shared" si="31"/>
        <v>0</v>
      </c>
      <c r="BD51" s="111">
        <f t="shared" si="31"/>
        <v>0</v>
      </c>
      <c r="BE51" s="111">
        <f t="shared" si="31"/>
        <v>0</v>
      </c>
      <c r="BF51" s="111">
        <f t="shared" si="31"/>
        <v>0</v>
      </c>
      <c r="BG51" s="67"/>
      <c r="BH51" s="67"/>
    </row>
    <row r="52" spans="1:60" x14ac:dyDescent="0.2">
      <c r="A52" s="42"/>
      <c r="B52" s="67"/>
      <c r="C52" s="42" t="s">
        <v>37</v>
      </c>
      <c r="D52" s="67"/>
      <c r="E52" s="164" t="s">
        <v>121</v>
      </c>
      <c r="F52" s="173">
        <v>0</v>
      </c>
      <c r="G52" s="56"/>
      <c r="H52" s="56"/>
      <c r="I52" s="111">
        <f t="shared" si="32"/>
        <v>0</v>
      </c>
      <c r="J52" s="111">
        <f t="shared" si="31"/>
        <v>0</v>
      </c>
      <c r="K52" s="111">
        <f t="shared" si="31"/>
        <v>0</v>
      </c>
      <c r="L52" s="111">
        <f t="shared" si="31"/>
        <v>0</v>
      </c>
      <c r="M52" s="111">
        <f t="shared" si="31"/>
        <v>0</v>
      </c>
      <c r="N52" s="111">
        <f t="shared" si="31"/>
        <v>0</v>
      </c>
      <c r="O52" s="111">
        <f t="shared" si="31"/>
        <v>0</v>
      </c>
      <c r="P52" s="111">
        <f t="shared" si="31"/>
        <v>0</v>
      </c>
      <c r="Q52" s="111">
        <f t="shared" si="31"/>
        <v>0</v>
      </c>
      <c r="R52" s="111">
        <f t="shared" si="31"/>
        <v>0</v>
      </c>
      <c r="S52" s="111">
        <f t="shared" si="31"/>
        <v>0</v>
      </c>
      <c r="T52" s="111">
        <f t="shared" si="31"/>
        <v>0</v>
      </c>
      <c r="U52" s="111">
        <f t="shared" si="31"/>
        <v>0</v>
      </c>
      <c r="V52" s="111">
        <f t="shared" si="31"/>
        <v>0</v>
      </c>
      <c r="W52" s="111">
        <f t="shared" si="31"/>
        <v>0</v>
      </c>
      <c r="X52" s="111">
        <f t="shared" si="31"/>
        <v>0</v>
      </c>
      <c r="Y52" s="111">
        <f t="shared" si="31"/>
        <v>0</v>
      </c>
      <c r="Z52" s="111">
        <f t="shared" si="31"/>
        <v>0</v>
      </c>
      <c r="AA52" s="111">
        <f t="shared" si="31"/>
        <v>0</v>
      </c>
      <c r="AB52" s="111">
        <f t="shared" si="31"/>
        <v>0</v>
      </c>
      <c r="AC52" s="111">
        <f t="shared" si="31"/>
        <v>0</v>
      </c>
      <c r="AD52" s="111">
        <f t="shared" si="31"/>
        <v>0</v>
      </c>
      <c r="AE52" s="111">
        <f t="shared" si="31"/>
        <v>0</v>
      </c>
      <c r="AF52" s="111">
        <f t="shared" si="31"/>
        <v>0</v>
      </c>
      <c r="AG52" s="111">
        <f t="shared" si="31"/>
        <v>0</v>
      </c>
      <c r="AH52" s="111">
        <f t="shared" si="31"/>
        <v>0</v>
      </c>
      <c r="AI52" s="111">
        <f t="shared" si="31"/>
        <v>0</v>
      </c>
      <c r="AJ52" s="111">
        <f t="shared" si="31"/>
        <v>0</v>
      </c>
      <c r="AK52" s="111">
        <f t="shared" si="31"/>
        <v>0</v>
      </c>
      <c r="AL52" s="111">
        <f t="shared" si="31"/>
        <v>0</v>
      </c>
      <c r="AM52" s="111">
        <f t="shared" si="31"/>
        <v>0</v>
      </c>
      <c r="AN52" s="111">
        <f t="shared" si="31"/>
        <v>0</v>
      </c>
      <c r="AO52" s="111">
        <f t="shared" si="31"/>
        <v>0</v>
      </c>
      <c r="AP52" s="111">
        <f t="shared" si="31"/>
        <v>0</v>
      </c>
      <c r="AQ52" s="111">
        <f t="shared" si="31"/>
        <v>0</v>
      </c>
      <c r="AR52" s="111">
        <f t="shared" si="31"/>
        <v>0</v>
      </c>
      <c r="AS52" s="111">
        <f t="shared" si="31"/>
        <v>0</v>
      </c>
      <c r="AT52" s="111">
        <f t="shared" si="31"/>
        <v>0</v>
      </c>
      <c r="AU52" s="111">
        <f t="shared" si="31"/>
        <v>0</v>
      </c>
      <c r="AV52" s="111">
        <f t="shared" si="31"/>
        <v>0</v>
      </c>
      <c r="AW52" s="111">
        <f t="shared" si="31"/>
        <v>0</v>
      </c>
      <c r="AX52" s="111">
        <f t="shared" si="31"/>
        <v>0</v>
      </c>
      <c r="AY52" s="111">
        <f t="shared" si="31"/>
        <v>0</v>
      </c>
      <c r="AZ52" s="111">
        <f t="shared" si="31"/>
        <v>0</v>
      </c>
      <c r="BA52" s="111">
        <f t="shared" si="31"/>
        <v>0</v>
      </c>
      <c r="BB52" s="111">
        <f t="shared" si="31"/>
        <v>0</v>
      </c>
      <c r="BC52" s="111">
        <f t="shared" si="31"/>
        <v>0</v>
      </c>
      <c r="BD52" s="111">
        <f t="shared" si="31"/>
        <v>0</v>
      </c>
      <c r="BE52" s="111">
        <f t="shared" si="31"/>
        <v>0</v>
      </c>
      <c r="BF52" s="111">
        <f t="shared" si="31"/>
        <v>0</v>
      </c>
      <c r="BG52" s="67"/>
      <c r="BH52" s="67"/>
    </row>
    <row r="53" spans="1:60" x14ac:dyDescent="0.2">
      <c r="A53" s="42"/>
      <c r="B53" s="67"/>
      <c r="C53" s="155" t="s">
        <v>88</v>
      </c>
      <c r="D53" s="174"/>
      <c r="E53" s="164"/>
      <c r="F53" s="173">
        <v>0</v>
      </c>
      <c r="G53" s="56"/>
      <c r="H53" s="56"/>
      <c r="I53" s="111">
        <f t="shared" si="32"/>
        <v>0</v>
      </c>
      <c r="J53" s="111">
        <f t="shared" si="31"/>
        <v>0</v>
      </c>
      <c r="K53" s="111">
        <f t="shared" si="31"/>
        <v>0</v>
      </c>
      <c r="L53" s="111">
        <f t="shared" si="31"/>
        <v>0</v>
      </c>
      <c r="M53" s="111">
        <f t="shared" si="31"/>
        <v>0</v>
      </c>
      <c r="N53" s="111">
        <f t="shared" si="31"/>
        <v>0</v>
      </c>
      <c r="O53" s="111">
        <f t="shared" si="31"/>
        <v>0</v>
      </c>
      <c r="P53" s="111">
        <f t="shared" si="31"/>
        <v>0</v>
      </c>
      <c r="Q53" s="111">
        <f t="shared" si="31"/>
        <v>0</v>
      </c>
      <c r="R53" s="111">
        <f t="shared" si="31"/>
        <v>0</v>
      </c>
      <c r="S53" s="111">
        <f t="shared" si="31"/>
        <v>0</v>
      </c>
      <c r="T53" s="111">
        <f t="shared" si="31"/>
        <v>0</v>
      </c>
      <c r="U53" s="111">
        <f t="shared" si="31"/>
        <v>0</v>
      </c>
      <c r="V53" s="111">
        <f t="shared" si="31"/>
        <v>0</v>
      </c>
      <c r="W53" s="111">
        <f t="shared" si="31"/>
        <v>0</v>
      </c>
      <c r="X53" s="111">
        <f t="shared" si="31"/>
        <v>0</v>
      </c>
      <c r="Y53" s="111">
        <f t="shared" si="31"/>
        <v>0</v>
      </c>
      <c r="Z53" s="111">
        <f t="shared" si="31"/>
        <v>0</v>
      </c>
      <c r="AA53" s="111">
        <f t="shared" si="31"/>
        <v>0</v>
      </c>
      <c r="AB53" s="111">
        <f t="shared" si="31"/>
        <v>0</v>
      </c>
      <c r="AC53" s="111">
        <f t="shared" si="31"/>
        <v>0</v>
      </c>
      <c r="AD53" s="111">
        <f t="shared" si="31"/>
        <v>0</v>
      </c>
      <c r="AE53" s="111">
        <f t="shared" si="31"/>
        <v>0</v>
      </c>
      <c r="AF53" s="111">
        <f t="shared" si="31"/>
        <v>0</v>
      </c>
      <c r="AG53" s="111">
        <f t="shared" si="31"/>
        <v>0</v>
      </c>
      <c r="AH53" s="111">
        <f t="shared" si="31"/>
        <v>0</v>
      </c>
      <c r="AI53" s="111">
        <f t="shared" si="31"/>
        <v>0</v>
      </c>
      <c r="AJ53" s="111">
        <f t="shared" si="31"/>
        <v>0</v>
      </c>
      <c r="AK53" s="111">
        <f t="shared" si="31"/>
        <v>0</v>
      </c>
      <c r="AL53" s="111">
        <f t="shared" si="31"/>
        <v>0</v>
      </c>
      <c r="AM53" s="111">
        <f t="shared" si="31"/>
        <v>0</v>
      </c>
      <c r="AN53" s="111">
        <f t="shared" si="31"/>
        <v>0</v>
      </c>
      <c r="AO53" s="111">
        <f t="shared" si="31"/>
        <v>0</v>
      </c>
      <c r="AP53" s="111">
        <f t="shared" si="31"/>
        <v>0</v>
      </c>
      <c r="AQ53" s="111">
        <f t="shared" si="31"/>
        <v>0</v>
      </c>
      <c r="AR53" s="111">
        <f t="shared" si="31"/>
        <v>0</v>
      </c>
      <c r="AS53" s="111">
        <f t="shared" si="31"/>
        <v>0</v>
      </c>
      <c r="AT53" s="111">
        <f t="shared" si="31"/>
        <v>0</v>
      </c>
      <c r="AU53" s="111">
        <f t="shared" si="31"/>
        <v>0</v>
      </c>
      <c r="AV53" s="111">
        <f t="shared" si="31"/>
        <v>0</v>
      </c>
      <c r="AW53" s="111">
        <f t="shared" si="31"/>
        <v>0</v>
      </c>
      <c r="AX53" s="111">
        <f t="shared" si="31"/>
        <v>0</v>
      </c>
      <c r="AY53" s="111">
        <f t="shared" si="31"/>
        <v>0</v>
      </c>
      <c r="AZ53" s="111">
        <f t="shared" si="31"/>
        <v>0</v>
      </c>
      <c r="BA53" s="111">
        <f t="shared" si="31"/>
        <v>0</v>
      </c>
      <c r="BB53" s="111">
        <f t="shared" si="31"/>
        <v>0</v>
      </c>
      <c r="BC53" s="111">
        <f t="shared" si="31"/>
        <v>0</v>
      </c>
      <c r="BD53" s="111">
        <f t="shared" si="31"/>
        <v>0</v>
      </c>
      <c r="BE53" s="111">
        <f t="shared" si="31"/>
        <v>0</v>
      </c>
      <c r="BF53" s="111">
        <f t="shared" si="31"/>
        <v>0</v>
      </c>
      <c r="BG53" s="67"/>
      <c r="BH53" s="67"/>
    </row>
    <row r="54" spans="1:60" x14ac:dyDescent="0.2">
      <c r="A54" s="42"/>
      <c r="B54" s="67"/>
      <c r="C54" s="155" t="s">
        <v>88</v>
      </c>
      <c r="D54" s="174"/>
      <c r="E54" s="164"/>
      <c r="F54" s="173">
        <v>0</v>
      </c>
      <c r="G54" s="56"/>
      <c r="H54" s="56"/>
      <c r="I54" s="111">
        <f t="shared" si="32"/>
        <v>0</v>
      </c>
      <c r="J54" s="111">
        <f t="shared" si="31"/>
        <v>0</v>
      </c>
      <c r="K54" s="111">
        <f t="shared" si="31"/>
        <v>0</v>
      </c>
      <c r="L54" s="111">
        <f t="shared" si="31"/>
        <v>0</v>
      </c>
      <c r="M54" s="111">
        <f t="shared" si="31"/>
        <v>0</v>
      </c>
      <c r="N54" s="111">
        <f t="shared" si="31"/>
        <v>0</v>
      </c>
      <c r="O54" s="111">
        <f t="shared" si="31"/>
        <v>0</v>
      </c>
      <c r="P54" s="111">
        <f t="shared" si="31"/>
        <v>0</v>
      </c>
      <c r="Q54" s="111">
        <f t="shared" si="31"/>
        <v>0</v>
      </c>
      <c r="R54" s="111">
        <f t="shared" si="31"/>
        <v>0</v>
      </c>
      <c r="S54" s="111">
        <f t="shared" si="31"/>
        <v>0</v>
      </c>
      <c r="T54" s="111">
        <f t="shared" si="31"/>
        <v>0</v>
      </c>
      <c r="U54" s="111">
        <f t="shared" si="31"/>
        <v>0</v>
      </c>
      <c r="V54" s="111">
        <f t="shared" si="31"/>
        <v>0</v>
      </c>
      <c r="W54" s="111">
        <f t="shared" si="31"/>
        <v>0</v>
      </c>
      <c r="X54" s="111">
        <f t="shared" si="31"/>
        <v>0</v>
      </c>
      <c r="Y54" s="111">
        <f t="shared" si="31"/>
        <v>0</v>
      </c>
      <c r="Z54" s="111">
        <f t="shared" si="31"/>
        <v>0</v>
      </c>
      <c r="AA54" s="111">
        <f t="shared" si="31"/>
        <v>0</v>
      </c>
      <c r="AB54" s="111">
        <f t="shared" si="31"/>
        <v>0</v>
      </c>
      <c r="AC54" s="111">
        <f t="shared" si="31"/>
        <v>0</v>
      </c>
      <c r="AD54" s="111">
        <f t="shared" si="31"/>
        <v>0</v>
      </c>
      <c r="AE54" s="111">
        <f t="shared" si="31"/>
        <v>0</v>
      </c>
      <c r="AF54" s="111">
        <f t="shared" si="31"/>
        <v>0</v>
      </c>
      <c r="AG54" s="111">
        <f t="shared" si="31"/>
        <v>0</v>
      </c>
      <c r="AH54" s="111">
        <f t="shared" si="31"/>
        <v>0</v>
      </c>
      <c r="AI54" s="111">
        <f t="shared" ref="AI54:BF54" si="33">IF(AI$13&gt;0,$F54,0)</f>
        <v>0</v>
      </c>
      <c r="AJ54" s="111">
        <f t="shared" si="33"/>
        <v>0</v>
      </c>
      <c r="AK54" s="111">
        <f t="shared" si="33"/>
        <v>0</v>
      </c>
      <c r="AL54" s="111">
        <f t="shared" si="33"/>
        <v>0</v>
      </c>
      <c r="AM54" s="111">
        <f t="shared" si="33"/>
        <v>0</v>
      </c>
      <c r="AN54" s="111">
        <f t="shared" si="33"/>
        <v>0</v>
      </c>
      <c r="AO54" s="111">
        <f t="shared" si="33"/>
        <v>0</v>
      </c>
      <c r="AP54" s="111">
        <f t="shared" si="33"/>
        <v>0</v>
      </c>
      <c r="AQ54" s="111">
        <f t="shared" si="33"/>
        <v>0</v>
      </c>
      <c r="AR54" s="111">
        <f t="shared" si="33"/>
        <v>0</v>
      </c>
      <c r="AS54" s="111">
        <f t="shared" si="33"/>
        <v>0</v>
      </c>
      <c r="AT54" s="111">
        <f t="shared" si="33"/>
        <v>0</v>
      </c>
      <c r="AU54" s="111">
        <f t="shared" si="33"/>
        <v>0</v>
      </c>
      <c r="AV54" s="111">
        <f t="shared" si="33"/>
        <v>0</v>
      </c>
      <c r="AW54" s="111">
        <f t="shared" si="33"/>
        <v>0</v>
      </c>
      <c r="AX54" s="111">
        <f t="shared" si="33"/>
        <v>0</v>
      </c>
      <c r="AY54" s="111">
        <f t="shared" si="33"/>
        <v>0</v>
      </c>
      <c r="AZ54" s="111">
        <f t="shared" si="33"/>
        <v>0</v>
      </c>
      <c r="BA54" s="111">
        <f t="shared" si="33"/>
        <v>0</v>
      </c>
      <c r="BB54" s="111">
        <f t="shared" si="33"/>
        <v>0</v>
      </c>
      <c r="BC54" s="111">
        <f t="shared" si="33"/>
        <v>0</v>
      </c>
      <c r="BD54" s="111">
        <f t="shared" si="33"/>
        <v>0</v>
      </c>
      <c r="BE54" s="111">
        <f t="shared" si="33"/>
        <v>0</v>
      </c>
      <c r="BF54" s="111">
        <f t="shared" si="33"/>
        <v>0</v>
      </c>
      <c r="BG54" s="67"/>
      <c r="BH54" s="67"/>
    </row>
    <row r="55" spans="1:60" x14ac:dyDescent="0.2">
      <c r="A55" s="42"/>
      <c r="B55" s="67"/>
      <c r="C55" s="155" t="s">
        <v>88</v>
      </c>
      <c r="D55" s="174"/>
      <c r="E55" s="164"/>
      <c r="F55" s="173">
        <v>0</v>
      </c>
      <c r="G55" s="56"/>
      <c r="H55" s="56"/>
      <c r="I55" s="111">
        <f t="shared" si="32"/>
        <v>0</v>
      </c>
      <c r="J55" s="111">
        <f t="shared" si="32"/>
        <v>0</v>
      </c>
      <c r="K55" s="111">
        <f t="shared" si="32"/>
        <v>0</v>
      </c>
      <c r="L55" s="111">
        <f t="shared" si="32"/>
        <v>0</v>
      </c>
      <c r="M55" s="111">
        <f t="shared" si="32"/>
        <v>0</v>
      </c>
      <c r="N55" s="111">
        <f t="shared" si="32"/>
        <v>0</v>
      </c>
      <c r="O55" s="111">
        <f t="shared" si="32"/>
        <v>0</v>
      </c>
      <c r="P55" s="111">
        <f t="shared" si="32"/>
        <v>0</v>
      </c>
      <c r="Q55" s="111">
        <f t="shared" si="32"/>
        <v>0</v>
      </c>
      <c r="R55" s="111">
        <f t="shared" si="32"/>
        <v>0</v>
      </c>
      <c r="S55" s="111">
        <f t="shared" si="32"/>
        <v>0</v>
      </c>
      <c r="T55" s="111">
        <f t="shared" si="32"/>
        <v>0</v>
      </c>
      <c r="U55" s="111">
        <f t="shared" si="32"/>
        <v>0</v>
      </c>
      <c r="V55" s="111">
        <f t="shared" si="32"/>
        <v>0</v>
      </c>
      <c r="W55" s="111">
        <f t="shared" si="32"/>
        <v>0</v>
      </c>
      <c r="X55" s="111">
        <f t="shared" si="32"/>
        <v>0</v>
      </c>
      <c r="Y55" s="111">
        <f t="shared" ref="Y55:BF58" si="34">IF(Y$13&gt;0,$F55,0)</f>
        <v>0</v>
      </c>
      <c r="Z55" s="111">
        <f t="shared" si="34"/>
        <v>0</v>
      </c>
      <c r="AA55" s="111">
        <f t="shared" si="34"/>
        <v>0</v>
      </c>
      <c r="AB55" s="111">
        <f t="shared" si="34"/>
        <v>0</v>
      </c>
      <c r="AC55" s="111">
        <f t="shared" si="34"/>
        <v>0</v>
      </c>
      <c r="AD55" s="111">
        <f t="shared" si="34"/>
        <v>0</v>
      </c>
      <c r="AE55" s="111">
        <f t="shared" si="34"/>
        <v>0</v>
      </c>
      <c r="AF55" s="111">
        <f t="shared" si="34"/>
        <v>0</v>
      </c>
      <c r="AG55" s="111">
        <f t="shared" si="34"/>
        <v>0</v>
      </c>
      <c r="AH55" s="111">
        <f t="shared" si="34"/>
        <v>0</v>
      </c>
      <c r="AI55" s="111">
        <f t="shared" si="34"/>
        <v>0</v>
      </c>
      <c r="AJ55" s="111">
        <f t="shared" si="34"/>
        <v>0</v>
      </c>
      <c r="AK55" s="111">
        <f t="shared" si="34"/>
        <v>0</v>
      </c>
      <c r="AL55" s="111">
        <f t="shared" si="34"/>
        <v>0</v>
      </c>
      <c r="AM55" s="111">
        <f t="shared" si="34"/>
        <v>0</v>
      </c>
      <c r="AN55" s="111">
        <f t="shared" si="34"/>
        <v>0</v>
      </c>
      <c r="AO55" s="111">
        <f t="shared" si="34"/>
        <v>0</v>
      </c>
      <c r="AP55" s="111">
        <f t="shared" si="34"/>
        <v>0</v>
      </c>
      <c r="AQ55" s="111">
        <f t="shared" si="34"/>
        <v>0</v>
      </c>
      <c r="AR55" s="111">
        <f t="shared" si="34"/>
        <v>0</v>
      </c>
      <c r="AS55" s="111">
        <f t="shared" si="34"/>
        <v>0</v>
      </c>
      <c r="AT55" s="111">
        <f t="shared" si="34"/>
        <v>0</v>
      </c>
      <c r="AU55" s="111">
        <f t="shared" si="34"/>
        <v>0</v>
      </c>
      <c r="AV55" s="111">
        <f t="shared" si="34"/>
        <v>0</v>
      </c>
      <c r="AW55" s="111">
        <f t="shared" si="34"/>
        <v>0</v>
      </c>
      <c r="AX55" s="111">
        <f t="shared" si="34"/>
        <v>0</v>
      </c>
      <c r="AY55" s="111">
        <f t="shared" si="34"/>
        <v>0</v>
      </c>
      <c r="AZ55" s="111">
        <f t="shared" si="34"/>
        <v>0</v>
      </c>
      <c r="BA55" s="111">
        <f t="shared" si="34"/>
        <v>0</v>
      </c>
      <c r="BB55" s="111">
        <f t="shared" si="34"/>
        <v>0</v>
      </c>
      <c r="BC55" s="111">
        <f t="shared" si="34"/>
        <v>0</v>
      </c>
      <c r="BD55" s="111">
        <f t="shared" si="34"/>
        <v>0</v>
      </c>
      <c r="BE55" s="111">
        <f t="shared" si="34"/>
        <v>0</v>
      </c>
      <c r="BF55" s="111">
        <f t="shared" si="34"/>
        <v>0</v>
      </c>
      <c r="BG55" s="67"/>
      <c r="BH55" s="67"/>
    </row>
    <row r="56" spans="1:60" x14ac:dyDescent="0.2">
      <c r="A56" s="42"/>
      <c r="B56" s="67"/>
      <c r="C56" s="155" t="s">
        <v>88</v>
      </c>
      <c r="D56" s="174"/>
      <c r="E56" s="164"/>
      <c r="F56" s="173">
        <v>0</v>
      </c>
      <c r="G56" s="56"/>
      <c r="H56" s="56"/>
      <c r="I56" s="111">
        <f t="shared" si="32"/>
        <v>0</v>
      </c>
      <c r="J56" s="111">
        <f t="shared" si="32"/>
        <v>0</v>
      </c>
      <c r="K56" s="111">
        <f t="shared" si="32"/>
        <v>0</v>
      </c>
      <c r="L56" s="111">
        <f t="shared" si="32"/>
        <v>0</v>
      </c>
      <c r="M56" s="111">
        <f t="shared" si="32"/>
        <v>0</v>
      </c>
      <c r="N56" s="111">
        <f t="shared" si="32"/>
        <v>0</v>
      </c>
      <c r="O56" s="111">
        <f t="shared" si="32"/>
        <v>0</v>
      </c>
      <c r="P56" s="111">
        <f t="shared" si="32"/>
        <v>0</v>
      </c>
      <c r="Q56" s="111">
        <f t="shared" si="32"/>
        <v>0</v>
      </c>
      <c r="R56" s="111">
        <f t="shared" si="32"/>
        <v>0</v>
      </c>
      <c r="S56" s="111">
        <f t="shared" si="32"/>
        <v>0</v>
      </c>
      <c r="T56" s="111">
        <f t="shared" si="32"/>
        <v>0</v>
      </c>
      <c r="U56" s="111">
        <f t="shared" si="32"/>
        <v>0</v>
      </c>
      <c r="V56" s="111">
        <f t="shared" si="32"/>
        <v>0</v>
      </c>
      <c r="W56" s="111">
        <f t="shared" si="32"/>
        <v>0</v>
      </c>
      <c r="X56" s="111">
        <f t="shared" si="32"/>
        <v>0</v>
      </c>
      <c r="Y56" s="111">
        <f t="shared" si="34"/>
        <v>0</v>
      </c>
      <c r="Z56" s="111">
        <f t="shared" si="34"/>
        <v>0</v>
      </c>
      <c r="AA56" s="111">
        <f t="shared" si="34"/>
        <v>0</v>
      </c>
      <c r="AB56" s="111">
        <f t="shared" si="34"/>
        <v>0</v>
      </c>
      <c r="AC56" s="111">
        <f t="shared" si="34"/>
        <v>0</v>
      </c>
      <c r="AD56" s="111">
        <f t="shared" si="34"/>
        <v>0</v>
      </c>
      <c r="AE56" s="111">
        <f t="shared" si="34"/>
        <v>0</v>
      </c>
      <c r="AF56" s="111">
        <f t="shared" si="34"/>
        <v>0</v>
      </c>
      <c r="AG56" s="111">
        <f t="shared" si="34"/>
        <v>0</v>
      </c>
      <c r="AH56" s="111">
        <f t="shared" si="34"/>
        <v>0</v>
      </c>
      <c r="AI56" s="111">
        <f t="shared" si="34"/>
        <v>0</v>
      </c>
      <c r="AJ56" s="111">
        <f t="shared" si="34"/>
        <v>0</v>
      </c>
      <c r="AK56" s="111">
        <f t="shared" si="34"/>
        <v>0</v>
      </c>
      <c r="AL56" s="111">
        <f t="shared" si="34"/>
        <v>0</v>
      </c>
      <c r="AM56" s="111">
        <f t="shared" si="34"/>
        <v>0</v>
      </c>
      <c r="AN56" s="111">
        <f t="shared" si="34"/>
        <v>0</v>
      </c>
      <c r="AO56" s="111">
        <f t="shared" si="34"/>
        <v>0</v>
      </c>
      <c r="AP56" s="111">
        <f t="shared" si="34"/>
        <v>0</v>
      </c>
      <c r="AQ56" s="111">
        <f t="shared" si="34"/>
        <v>0</v>
      </c>
      <c r="AR56" s="111">
        <f t="shared" si="34"/>
        <v>0</v>
      </c>
      <c r="AS56" s="111">
        <f t="shared" si="34"/>
        <v>0</v>
      </c>
      <c r="AT56" s="111">
        <f t="shared" si="34"/>
        <v>0</v>
      </c>
      <c r="AU56" s="111">
        <f t="shared" si="34"/>
        <v>0</v>
      </c>
      <c r="AV56" s="111">
        <f t="shared" si="34"/>
        <v>0</v>
      </c>
      <c r="AW56" s="111">
        <f t="shared" si="34"/>
        <v>0</v>
      </c>
      <c r="AX56" s="111">
        <f t="shared" si="34"/>
        <v>0</v>
      </c>
      <c r="AY56" s="111">
        <f t="shared" si="34"/>
        <v>0</v>
      </c>
      <c r="AZ56" s="111">
        <f t="shared" si="34"/>
        <v>0</v>
      </c>
      <c r="BA56" s="111">
        <f t="shared" si="34"/>
        <v>0</v>
      </c>
      <c r="BB56" s="111">
        <f t="shared" si="34"/>
        <v>0</v>
      </c>
      <c r="BC56" s="111">
        <f t="shared" si="34"/>
        <v>0</v>
      </c>
      <c r="BD56" s="111">
        <f t="shared" si="34"/>
        <v>0</v>
      </c>
      <c r="BE56" s="111">
        <f t="shared" si="34"/>
        <v>0</v>
      </c>
      <c r="BF56" s="111">
        <f t="shared" si="34"/>
        <v>0</v>
      </c>
      <c r="BG56" s="67"/>
      <c r="BH56" s="67"/>
    </row>
    <row r="57" spans="1:60" x14ac:dyDescent="0.2">
      <c r="A57" s="42"/>
      <c r="B57" s="67"/>
      <c r="C57" s="42" t="s">
        <v>144</v>
      </c>
      <c r="D57" s="67"/>
      <c r="E57" s="164" t="s">
        <v>121</v>
      </c>
      <c r="F57" s="173">
        <v>0</v>
      </c>
      <c r="G57" s="56"/>
      <c r="H57" s="56"/>
      <c r="I57" s="111"/>
      <c r="J57" s="111">
        <f t="shared" si="32"/>
        <v>0</v>
      </c>
      <c r="K57" s="111">
        <f t="shared" si="32"/>
        <v>0</v>
      </c>
      <c r="L57" s="111">
        <f t="shared" si="32"/>
        <v>0</v>
      </c>
      <c r="M57" s="111">
        <f t="shared" si="32"/>
        <v>0</v>
      </c>
      <c r="N57" s="111">
        <f t="shared" si="32"/>
        <v>0</v>
      </c>
      <c r="O57" s="111">
        <f t="shared" si="32"/>
        <v>0</v>
      </c>
      <c r="P57" s="111">
        <f t="shared" si="32"/>
        <v>0</v>
      </c>
      <c r="Q57" s="111">
        <f t="shared" si="32"/>
        <v>0</v>
      </c>
      <c r="R57" s="111">
        <f t="shared" si="32"/>
        <v>0</v>
      </c>
      <c r="S57" s="111">
        <f t="shared" si="32"/>
        <v>0</v>
      </c>
      <c r="T57" s="111">
        <f t="shared" si="32"/>
        <v>0</v>
      </c>
      <c r="U57" s="111">
        <f t="shared" si="32"/>
        <v>0</v>
      </c>
      <c r="V57" s="111">
        <f t="shared" si="32"/>
        <v>0</v>
      </c>
      <c r="W57" s="111">
        <f t="shared" si="32"/>
        <v>0</v>
      </c>
      <c r="X57" s="111">
        <f t="shared" si="32"/>
        <v>0</v>
      </c>
      <c r="Y57" s="111">
        <f t="shared" si="34"/>
        <v>0</v>
      </c>
      <c r="Z57" s="111">
        <f t="shared" si="34"/>
        <v>0</v>
      </c>
      <c r="AA57" s="111">
        <f t="shared" si="34"/>
        <v>0</v>
      </c>
      <c r="AB57" s="111">
        <f t="shared" si="34"/>
        <v>0</v>
      </c>
      <c r="AC57" s="111">
        <f t="shared" si="34"/>
        <v>0</v>
      </c>
      <c r="AD57" s="111">
        <f t="shared" si="34"/>
        <v>0</v>
      </c>
      <c r="AE57" s="111">
        <f t="shared" si="34"/>
        <v>0</v>
      </c>
      <c r="AF57" s="111">
        <f t="shared" si="34"/>
        <v>0</v>
      </c>
      <c r="AG57" s="111">
        <f t="shared" si="34"/>
        <v>0</v>
      </c>
      <c r="AH57" s="111">
        <f t="shared" si="34"/>
        <v>0</v>
      </c>
      <c r="AI57" s="111">
        <f t="shared" si="34"/>
        <v>0</v>
      </c>
      <c r="AJ57" s="111">
        <f t="shared" si="34"/>
        <v>0</v>
      </c>
      <c r="AK57" s="111">
        <f t="shared" si="34"/>
        <v>0</v>
      </c>
      <c r="AL57" s="111">
        <f t="shared" si="34"/>
        <v>0</v>
      </c>
      <c r="AM57" s="111">
        <f t="shared" si="34"/>
        <v>0</v>
      </c>
      <c r="AN57" s="111">
        <f t="shared" si="34"/>
        <v>0</v>
      </c>
      <c r="AO57" s="111">
        <f t="shared" si="34"/>
        <v>0</v>
      </c>
      <c r="AP57" s="111">
        <f t="shared" si="34"/>
        <v>0</v>
      </c>
      <c r="AQ57" s="111">
        <f t="shared" si="34"/>
        <v>0</v>
      </c>
      <c r="AR57" s="111">
        <f t="shared" si="34"/>
        <v>0</v>
      </c>
      <c r="AS57" s="111">
        <f t="shared" si="34"/>
        <v>0</v>
      </c>
      <c r="AT57" s="111">
        <f t="shared" si="34"/>
        <v>0</v>
      </c>
      <c r="AU57" s="111">
        <f t="shared" si="34"/>
        <v>0</v>
      </c>
      <c r="AV57" s="111">
        <f t="shared" si="34"/>
        <v>0</v>
      </c>
      <c r="AW57" s="111">
        <f t="shared" si="34"/>
        <v>0</v>
      </c>
      <c r="AX57" s="111">
        <f t="shared" si="34"/>
        <v>0</v>
      </c>
      <c r="AY57" s="111">
        <f t="shared" si="34"/>
        <v>0</v>
      </c>
      <c r="AZ57" s="111">
        <f t="shared" si="34"/>
        <v>0</v>
      </c>
      <c r="BA57" s="111">
        <f t="shared" si="34"/>
        <v>0</v>
      </c>
      <c r="BB57" s="111">
        <f t="shared" si="34"/>
        <v>0</v>
      </c>
      <c r="BC57" s="111">
        <f t="shared" si="34"/>
        <v>0</v>
      </c>
      <c r="BD57" s="111">
        <f t="shared" si="34"/>
        <v>0</v>
      </c>
      <c r="BE57" s="111">
        <f t="shared" si="34"/>
        <v>0</v>
      </c>
      <c r="BF57" s="111">
        <f t="shared" si="34"/>
        <v>0</v>
      </c>
      <c r="BG57" s="67"/>
      <c r="BH57" s="67"/>
    </row>
    <row r="58" spans="1:60" x14ac:dyDescent="0.2">
      <c r="A58" s="42"/>
      <c r="B58" s="67"/>
      <c r="C58" s="40" t="s">
        <v>142</v>
      </c>
      <c r="D58" s="67"/>
      <c r="E58" s="164" t="s">
        <v>121</v>
      </c>
      <c r="F58" s="173">
        <v>0</v>
      </c>
      <c r="G58" s="56"/>
      <c r="H58" s="56"/>
      <c r="I58" s="111">
        <f t="shared" si="32"/>
        <v>0</v>
      </c>
      <c r="J58" s="111">
        <f t="shared" si="32"/>
        <v>0</v>
      </c>
      <c r="K58" s="111">
        <f t="shared" si="32"/>
        <v>0</v>
      </c>
      <c r="L58" s="111">
        <f t="shared" si="32"/>
        <v>0</v>
      </c>
      <c r="M58" s="111">
        <f t="shared" si="32"/>
        <v>0</v>
      </c>
      <c r="N58" s="111">
        <f t="shared" si="32"/>
        <v>0</v>
      </c>
      <c r="O58" s="111">
        <f t="shared" si="32"/>
        <v>0</v>
      </c>
      <c r="P58" s="111">
        <f t="shared" si="32"/>
        <v>0</v>
      </c>
      <c r="Q58" s="111">
        <f t="shared" si="32"/>
        <v>0</v>
      </c>
      <c r="R58" s="111">
        <f t="shared" si="32"/>
        <v>0</v>
      </c>
      <c r="S58" s="111">
        <f t="shared" si="32"/>
        <v>0</v>
      </c>
      <c r="T58" s="111">
        <f t="shared" si="32"/>
        <v>0</v>
      </c>
      <c r="U58" s="111">
        <f t="shared" si="32"/>
        <v>0</v>
      </c>
      <c r="V58" s="111">
        <f t="shared" si="32"/>
        <v>0</v>
      </c>
      <c r="W58" s="111">
        <f t="shared" si="32"/>
        <v>0</v>
      </c>
      <c r="X58" s="111">
        <f t="shared" si="32"/>
        <v>0</v>
      </c>
      <c r="Y58" s="111">
        <f t="shared" si="34"/>
        <v>0</v>
      </c>
      <c r="Z58" s="111">
        <f t="shared" si="34"/>
        <v>0</v>
      </c>
      <c r="AA58" s="111">
        <f t="shared" si="34"/>
        <v>0</v>
      </c>
      <c r="AB58" s="111">
        <f t="shared" si="34"/>
        <v>0</v>
      </c>
      <c r="AC58" s="111">
        <f t="shared" si="34"/>
        <v>0</v>
      </c>
      <c r="AD58" s="111">
        <f t="shared" si="34"/>
        <v>0</v>
      </c>
      <c r="AE58" s="111">
        <f t="shared" si="34"/>
        <v>0</v>
      </c>
      <c r="AF58" s="111">
        <f t="shared" si="34"/>
        <v>0</v>
      </c>
      <c r="AG58" s="111">
        <f t="shared" si="34"/>
        <v>0</v>
      </c>
      <c r="AH58" s="111">
        <f t="shared" si="34"/>
        <v>0</v>
      </c>
      <c r="AI58" s="111">
        <f t="shared" si="34"/>
        <v>0</v>
      </c>
      <c r="AJ58" s="111">
        <f t="shared" si="34"/>
        <v>0</v>
      </c>
      <c r="AK58" s="111">
        <f t="shared" si="34"/>
        <v>0</v>
      </c>
      <c r="AL58" s="111">
        <f t="shared" si="34"/>
        <v>0</v>
      </c>
      <c r="AM58" s="111">
        <f t="shared" si="34"/>
        <v>0</v>
      </c>
      <c r="AN58" s="111">
        <f t="shared" si="34"/>
        <v>0</v>
      </c>
      <c r="AO58" s="111">
        <f t="shared" si="34"/>
        <v>0</v>
      </c>
      <c r="AP58" s="111">
        <f t="shared" si="34"/>
        <v>0</v>
      </c>
      <c r="AQ58" s="111">
        <f t="shared" si="34"/>
        <v>0</v>
      </c>
      <c r="AR58" s="111">
        <f t="shared" si="34"/>
        <v>0</v>
      </c>
      <c r="AS58" s="111">
        <f t="shared" si="34"/>
        <v>0</v>
      </c>
      <c r="AT58" s="111">
        <f t="shared" si="34"/>
        <v>0</v>
      </c>
      <c r="AU58" s="111">
        <f t="shared" si="34"/>
        <v>0</v>
      </c>
      <c r="AV58" s="111">
        <f t="shared" si="34"/>
        <v>0</v>
      </c>
      <c r="AW58" s="111">
        <f t="shared" si="34"/>
        <v>0</v>
      </c>
      <c r="AX58" s="111">
        <f t="shared" si="34"/>
        <v>0</v>
      </c>
      <c r="AY58" s="111">
        <f t="shared" si="34"/>
        <v>0</v>
      </c>
      <c r="AZ58" s="111">
        <f t="shared" si="34"/>
        <v>0</v>
      </c>
      <c r="BA58" s="111">
        <f t="shared" si="34"/>
        <v>0</v>
      </c>
      <c r="BB58" s="111">
        <f t="shared" si="34"/>
        <v>0</v>
      </c>
      <c r="BC58" s="111">
        <f t="shared" si="34"/>
        <v>0</v>
      </c>
      <c r="BD58" s="111">
        <f t="shared" si="34"/>
        <v>0</v>
      </c>
      <c r="BE58" s="111">
        <f t="shared" si="34"/>
        <v>0</v>
      </c>
      <c r="BF58" s="111">
        <f t="shared" si="34"/>
        <v>0</v>
      </c>
      <c r="BG58" s="67"/>
      <c r="BH58" s="67"/>
    </row>
    <row r="59" spans="1:60" x14ac:dyDescent="0.2">
      <c r="A59" s="42"/>
      <c r="B59" s="42"/>
      <c r="C59" s="67"/>
      <c r="D59" s="67"/>
      <c r="E59" s="136"/>
      <c r="F59" s="67"/>
      <c r="G59" s="56"/>
      <c r="H59" s="56"/>
      <c r="I59" s="14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row>
    <row r="60" spans="1:60" x14ac:dyDescent="0.2">
      <c r="A60" s="42"/>
      <c r="B60" s="67"/>
      <c r="C60" s="67"/>
      <c r="D60" s="67"/>
      <c r="E60" s="136"/>
      <c r="F60" s="67"/>
      <c r="G60" s="56"/>
      <c r="H60" s="67"/>
      <c r="I60" s="14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row>
    <row r="61" spans="1:60" x14ac:dyDescent="0.2">
      <c r="A61" s="538" t="str">
        <f>IF(CapitalTrtmt="LS","The following rows are not used with the Lump Sum Capital Treatment method"," ")</f>
        <v xml:space="preserve"> </v>
      </c>
      <c r="B61" s="538"/>
      <c r="C61" s="538"/>
      <c r="D61" s="538"/>
      <c r="E61" s="538"/>
      <c r="F61" s="538"/>
      <c r="G61" s="538"/>
      <c r="H61" s="538"/>
      <c r="I61" s="538"/>
      <c r="J61" s="538"/>
      <c r="K61" s="538"/>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row>
    <row r="62" spans="1:60" ht="15" x14ac:dyDescent="0.35">
      <c r="A62" s="175" t="s">
        <v>135</v>
      </c>
      <c r="B62" s="67"/>
      <c r="C62" s="67"/>
      <c r="D62" s="67"/>
      <c r="E62" s="136"/>
      <c r="F62" s="150" t="s">
        <v>34</v>
      </c>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row>
    <row r="63" spans="1:60" x14ac:dyDescent="0.2">
      <c r="A63" s="175"/>
      <c r="B63" s="42" t="s">
        <v>96</v>
      </c>
      <c r="C63" s="67"/>
      <c r="D63" s="67"/>
      <c r="E63" s="136"/>
      <c r="F63" s="182">
        <f>F19</f>
        <v>0</v>
      </c>
      <c r="G63" s="67"/>
      <c r="H63" s="67"/>
      <c r="I63" s="171"/>
      <c r="J63" s="171"/>
      <c r="K63" s="171"/>
      <c r="L63" s="171"/>
      <c r="M63" s="171">
        <f t="shared" ref="M63:BF63" si="35">M19</f>
        <v>0</v>
      </c>
      <c r="N63" s="171">
        <f t="shared" si="35"/>
        <v>0</v>
      </c>
      <c r="O63" s="171">
        <f t="shared" si="35"/>
        <v>0</v>
      </c>
      <c r="P63" s="171">
        <f t="shared" si="35"/>
        <v>0</v>
      </c>
      <c r="Q63" s="171">
        <f t="shared" si="35"/>
        <v>0</v>
      </c>
      <c r="R63" s="171">
        <f t="shared" si="35"/>
        <v>0</v>
      </c>
      <c r="S63" s="171">
        <f t="shared" si="35"/>
        <v>0</v>
      </c>
      <c r="T63" s="171">
        <f t="shared" si="35"/>
        <v>0</v>
      </c>
      <c r="U63" s="171">
        <f t="shared" si="35"/>
        <v>0</v>
      </c>
      <c r="V63" s="171">
        <f t="shared" si="35"/>
        <v>0</v>
      </c>
      <c r="W63" s="171">
        <f t="shared" si="35"/>
        <v>0</v>
      </c>
      <c r="X63" s="171">
        <f t="shared" si="35"/>
        <v>0</v>
      </c>
      <c r="Y63" s="171">
        <f t="shared" si="35"/>
        <v>0</v>
      </c>
      <c r="Z63" s="171">
        <f t="shared" si="35"/>
        <v>0</v>
      </c>
      <c r="AA63" s="171">
        <f t="shared" si="35"/>
        <v>0</v>
      </c>
      <c r="AB63" s="171">
        <f t="shared" si="35"/>
        <v>0</v>
      </c>
      <c r="AC63" s="171">
        <f t="shared" si="35"/>
        <v>0</v>
      </c>
      <c r="AD63" s="171">
        <f t="shared" si="35"/>
        <v>0</v>
      </c>
      <c r="AE63" s="171">
        <f t="shared" si="35"/>
        <v>0</v>
      </c>
      <c r="AF63" s="171">
        <f t="shared" si="35"/>
        <v>0</v>
      </c>
      <c r="AG63" s="171">
        <f t="shared" si="35"/>
        <v>0</v>
      </c>
      <c r="AH63" s="171">
        <f t="shared" si="35"/>
        <v>0</v>
      </c>
      <c r="AI63" s="171">
        <f t="shared" si="35"/>
        <v>0</v>
      </c>
      <c r="AJ63" s="171">
        <f t="shared" si="35"/>
        <v>0</v>
      </c>
      <c r="AK63" s="171">
        <f t="shared" si="35"/>
        <v>0</v>
      </c>
      <c r="AL63" s="171">
        <f t="shared" si="35"/>
        <v>0</v>
      </c>
      <c r="AM63" s="171">
        <f t="shared" si="35"/>
        <v>0</v>
      </c>
      <c r="AN63" s="171">
        <f t="shared" si="35"/>
        <v>0</v>
      </c>
      <c r="AO63" s="171">
        <f t="shared" si="35"/>
        <v>0</v>
      </c>
      <c r="AP63" s="171">
        <f t="shared" si="35"/>
        <v>0</v>
      </c>
      <c r="AQ63" s="171">
        <f t="shared" si="35"/>
        <v>0</v>
      </c>
      <c r="AR63" s="171">
        <f t="shared" si="35"/>
        <v>0</v>
      </c>
      <c r="AS63" s="171">
        <f t="shared" si="35"/>
        <v>0</v>
      </c>
      <c r="AT63" s="171">
        <f t="shared" si="35"/>
        <v>0</v>
      </c>
      <c r="AU63" s="171">
        <f t="shared" si="35"/>
        <v>0</v>
      </c>
      <c r="AV63" s="171">
        <f t="shared" si="35"/>
        <v>0</v>
      </c>
      <c r="AW63" s="171">
        <f t="shared" si="35"/>
        <v>0</v>
      </c>
      <c r="AX63" s="171">
        <f t="shared" si="35"/>
        <v>0</v>
      </c>
      <c r="AY63" s="171">
        <f t="shared" si="35"/>
        <v>0</v>
      </c>
      <c r="AZ63" s="171">
        <f t="shared" si="35"/>
        <v>0</v>
      </c>
      <c r="BA63" s="171">
        <f t="shared" si="35"/>
        <v>0</v>
      </c>
      <c r="BB63" s="171">
        <f t="shared" si="35"/>
        <v>0</v>
      </c>
      <c r="BC63" s="171">
        <f t="shared" si="35"/>
        <v>0</v>
      </c>
      <c r="BD63" s="171">
        <f t="shared" si="35"/>
        <v>0</v>
      </c>
      <c r="BE63" s="171">
        <f t="shared" si="35"/>
        <v>0</v>
      </c>
      <c r="BF63" s="171">
        <f t="shared" si="35"/>
        <v>0</v>
      </c>
      <c r="BG63" s="67"/>
      <c r="BH63" s="67"/>
    </row>
    <row r="64" spans="1:60" x14ac:dyDescent="0.2">
      <c r="A64" s="67"/>
      <c r="B64" s="42" t="s">
        <v>41</v>
      </c>
      <c r="C64" s="67"/>
      <c r="D64" s="67"/>
      <c r="E64" s="66" t="s">
        <v>83</v>
      </c>
      <c r="F64" s="183">
        <f>F19*(1+CostEscalCap)^($I$5-1-EPCBaseYear)</f>
        <v>0</v>
      </c>
      <c r="G64" s="56"/>
      <c r="H64" s="56"/>
      <c r="I64" s="56"/>
      <c r="J64" s="56"/>
      <c r="K64" s="56"/>
      <c r="L64" s="56"/>
      <c r="M64" s="56">
        <f t="shared" ref="M64:BF64" si="36">M63*(1+CostEscalCap)^(M5-EPCBaseYear)</f>
        <v>0</v>
      </c>
      <c r="N64" s="56">
        <f t="shared" si="36"/>
        <v>0</v>
      </c>
      <c r="O64" s="56">
        <f t="shared" si="36"/>
        <v>0</v>
      </c>
      <c r="P64" s="56">
        <f t="shared" si="36"/>
        <v>0</v>
      </c>
      <c r="Q64" s="56">
        <f t="shared" si="36"/>
        <v>0</v>
      </c>
      <c r="R64" s="56">
        <f t="shared" si="36"/>
        <v>0</v>
      </c>
      <c r="S64" s="56">
        <f t="shared" si="36"/>
        <v>0</v>
      </c>
      <c r="T64" s="56">
        <f t="shared" si="36"/>
        <v>0</v>
      </c>
      <c r="U64" s="56">
        <f t="shared" si="36"/>
        <v>0</v>
      </c>
      <c r="V64" s="56">
        <f t="shared" si="36"/>
        <v>0</v>
      </c>
      <c r="W64" s="56">
        <f t="shared" si="36"/>
        <v>0</v>
      </c>
      <c r="X64" s="56">
        <f t="shared" si="36"/>
        <v>0</v>
      </c>
      <c r="Y64" s="56">
        <f t="shared" si="36"/>
        <v>0</v>
      </c>
      <c r="Z64" s="56">
        <f t="shared" si="36"/>
        <v>0</v>
      </c>
      <c r="AA64" s="56">
        <f t="shared" si="36"/>
        <v>0</v>
      </c>
      <c r="AB64" s="56">
        <f t="shared" si="36"/>
        <v>0</v>
      </c>
      <c r="AC64" s="56">
        <f t="shared" si="36"/>
        <v>0</v>
      </c>
      <c r="AD64" s="56">
        <f t="shared" si="36"/>
        <v>0</v>
      </c>
      <c r="AE64" s="56">
        <f t="shared" si="36"/>
        <v>0</v>
      </c>
      <c r="AF64" s="56">
        <f t="shared" si="36"/>
        <v>0</v>
      </c>
      <c r="AG64" s="56">
        <f t="shared" si="36"/>
        <v>0</v>
      </c>
      <c r="AH64" s="56">
        <f t="shared" si="36"/>
        <v>0</v>
      </c>
      <c r="AI64" s="56">
        <f t="shared" si="36"/>
        <v>0</v>
      </c>
      <c r="AJ64" s="56">
        <f t="shared" si="36"/>
        <v>0</v>
      </c>
      <c r="AK64" s="56">
        <f t="shared" si="36"/>
        <v>0</v>
      </c>
      <c r="AL64" s="56">
        <f t="shared" si="36"/>
        <v>0</v>
      </c>
      <c r="AM64" s="56">
        <f t="shared" si="36"/>
        <v>0</v>
      </c>
      <c r="AN64" s="56">
        <f t="shared" si="36"/>
        <v>0</v>
      </c>
      <c r="AO64" s="56">
        <f t="shared" si="36"/>
        <v>0</v>
      </c>
      <c r="AP64" s="56">
        <f t="shared" si="36"/>
        <v>0</v>
      </c>
      <c r="AQ64" s="56">
        <f t="shared" si="36"/>
        <v>0</v>
      </c>
      <c r="AR64" s="56">
        <f t="shared" si="36"/>
        <v>0</v>
      </c>
      <c r="AS64" s="56">
        <f t="shared" si="36"/>
        <v>0</v>
      </c>
      <c r="AT64" s="56">
        <f t="shared" si="36"/>
        <v>0</v>
      </c>
      <c r="AU64" s="56">
        <f t="shared" si="36"/>
        <v>0</v>
      </c>
      <c r="AV64" s="56">
        <f t="shared" si="36"/>
        <v>0</v>
      </c>
      <c r="AW64" s="56">
        <f t="shared" si="36"/>
        <v>0</v>
      </c>
      <c r="AX64" s="56">
        <f t="shared" si="36"/>
        <v>0</v>
      </c>
      <c r="AY64" s="56">
        <f t="shared" si="36"/>
        <v>0</v>
      </c>
      <c r="AZ64" s="56">
        <f t="shared" si="36"/>
        <v>0</v>
      </c>
      <c r="BA64" s="56">
        <f t="shared" si="36"/>
        <v>0</v>
      </c>
      <c r="BB64" s="56">
        <f t="shared" si="36"/>
        <v>0</v>
      </c>
      <c r="BC64" s="56">
        <f t="shared" si="36"/>
        <v>0</v>
      </c>
      <c r="BD64" s="56">
        <f t="shared" si="36"/>
        <v>0</v>
      </c>
      <c r="BE64" s="56">
        <f t="shared" si="36"/>
        <v>0</v>
      </c>
      <c r="BF64" s="56">
        <f t="shared" si="36"/>
        <v>0</v>
      </c>
      <c r="BG64" s="67"/>
      <c r="BH64" s="67"/>
    </row>
    <row r="65" spans="1:60" x14ac:dyDescent="0.2">
      <c r="A65" s="67"/>
      <c r="B65" s="42" t="s">
        <v>40</v>
      </c>
      <c r="C65" s="67"/>
      <c r="D65" s="67"/>
      <c r="E65" s="67"/>
      <c r="F65" s="183">
        <f>F64/(1-BondSofts)</f>
        <v>0</v>
      </c>
      <c r="G65" s="56"/>
      <c r="H65" s="56"/>
      <c r="I65" s="56"/>
      <c r="J65" s="56"/>
      <c r="K65" s="56"/>
      <c r="L65" s="56"/>
      <c r="M65" s="56">
        <f t="shared" ref="M65:BF65" si="37">M64/(1-BondSofts)</f>
        <v>0</v>
      </c>
      <c r="N65" s="56">
        <f t="shared" si="37"/>
        <v>0</v>
      </c>
      <c r="O65" s="56">
        <f t="shared" si="37"/>
        <v>0</v>
      </c>
      <c r="P65" s="56">
        <f t="shared" si="37"/>
        <v>0</v>
      </c>
      <c r="Q65" s="56">
        <f t="shared" si="37"/>
        <v>0</v>
      </c>
      <c r="R65" s="56">
        <f t="shared" si="37"/>
        <v>0</v>
      </c>
      <c r="S65" s="56">
        <f t="shared" si="37"/>
        <v>0</v>
      </c>
      <c r="T65" s="56">
        <f t="shared" si="37"/>
        <v>0</v>
      </c>
      <c r="U65" s="56">
        <f t="shared" si="37"/>
        <v>0</v>
      </c>
      <c r="V65" s="56">
        <f t="shared" si="37"/>
        <v>0</v>
      </c>
      <c r="W65" s="56">
        <f t="shared" si="37"/>
        <v>0</v>
      </c>
      <c r="X65" s="56">
        <f t="shared" si="37"/>
        <v>0</v>
      </c>
      <c r="Y65" s="56">
        <f t="shared" si="37"/>
        <v>0</v>
      </c>
      <c r="Z65" s="56">
        <f t="shared" si="37"/>
        <v>0</v>
      </c>
      <c r="AA65" s="56">
        <f t="shared" si="37"/>
        <v>0</v>
      </c>
      <c r="AB65" s="56">
        <f t="shared" si="37"/>
        <v>0</v>
      </c>
      <c r="AC65" s="56">
        <f t="shared" si="37"/>
        <v>0</v>
      </c>
      <c r="AD65" s="56">
        <f t="shared" si="37"/>
        <v>0</v>
      </c>
      <c r="AE65" s="56">
        <f t="shared" si="37"/>
        <v>0</v>
      </c>
      <c r="AF65" s="56">
        <f t="shared" si="37"/>
        <v>0</v>
      </c>
      <c r="AG65" s="56">
        <f t="shared" si="37"/>
        <v>0</v>
      </c>
      <c r="AH65" s="56">
        <f t="shared" si="37"/>
        <v>0</v>
      </c>
      <c r="AI65" s="56">
        <f t="shared" si="37"/>
        <v>0</v>
      </c>
      <c r="AJ65" s="56">
        <f t="shared" si="37"/>
        <v>0</v>
      </c>
      <c r="AK65" s="56">
        <f t="shared" si="37"/>
        <v>0</v>
      </c>
      <c r="AL65" s="56">
        <f t="shared" si="37"/>
        <v>0</v>
      </c>
      <c r="AM65" s="56">
        <f t="shared" si="37"/>
        <v>0</v>
      </c>
      <c r="AN65" s="56">
        <f t="shared" si="37"/>
        <v>0</v>
      </c>
      <c r="AO65" s="56">
        <f t="shared" si="37"/>
        <v>0</v>
      </c>
      <c r="AP65" s="56">
        <f t="shared" si="37"/>
        <v>0</v>
      </c>
      <c r="AQ65" s="56">
        <f t="shared" si="37"/>
        <v>0</v>
      </c>
      <c r="AR65" s="56">
        <f t="shared" si="37"/>
        <v>0</v>
      </c>
      <c r="AS65" s="56">
        <f t="shared" si="37"/>
        <v>0</v>
      </c>
      <c r="AT65" s="56">
        <f t="shared" si="37"/>
        <v>0</v>
      </c>
      <c r="AU65" s="56">
        <f t="shared" si="37"/>
        <v>0</v>
      </c>
      <c r="AV65" s="56">
        <f t="shared" si="37"/>
        <v>0</v>
      </c>
      <c r="AW65" s="56">
        <f t="shared" si="37"/>
        <v>0</v>
      </c>
      <c r="AX65" s="56">
        <f t="shared" si="37"/>
        <v>0</v>
      </c>
      <c r="AY65" s="56">
        <f t="shared" si="37"/>
        <v>0</v>
      </c>
      <c r="AZ65" s="56">
        <f t="shared" si="37"/>
        <v>0</v>
      </c>
      <c r="BA65" s="56">
        <f t="shared" si="37"/>
        <v>0</v>
      </c>
      <c r="BB65" s="56">
        <f t="shared" si="37"/>
        <v>0</v>
      </c>
      <c r="BC65" s="56">
        <f t="shared" si="37"/>
        <v>0</v>
      </c>
      <c r="BD65" s="56">
        <f t="shared" si="37"/>
        <v>0</v>
      </c>
      <c r="BE65" s="56">
        <f t="shared" si="37"/>
        <v>0</v>
      </c>
      <c r="BF65" s="56">
        <f t="shared" si="37"/>
        <v>0</v>
      </c>
      <c r="BG65" s="67"/>
      <c r="BH65" s="67"/>
    </row>
    <row r="66" spans="1:60" x14ac:dyDescent="0.2">
      <c r="A66" s="67"/>
      <c r="B66" s="42" t="s">
        <v>43</v>
      </c>
      <c r="C66" s="67"/>
      <c r="D66" s="67"/>
      <c r="E66" s="176" t="s">
        <v>66</v>
      </c>
      <c r="F66" s="183" t="e">
        <f>-PMT(BondInt,BondMat,F65)</f>
        <v>#NUM!</v>
      </c>
      <c r="G66" s="56"/>
      <c r="H66" s="56"/>
      <c r="I66" s="56"/>
      <c r="J66" s="56"/>
      <c r="K66" s="56"/>
      <c r="L66" s="56"/>
      <c r="M66" s="56" t="e">
        <f t="shared" ref="M66:BF66" si="38">-PMT(BondInt,BondMat,M65)</f>
        <v>#NUM!</v>
      </c>
      <c r="N66" s="56" t="e">
        <f t="shared" si="38"/>
        <v>#NUM!</v>
      </c>
      <c r="O66" s="56" t="e">
        <f t="shared" si="38"/>
        <v>#NUM!</v>
      </c>
      <c r="P66" s="56" t="e">
        <f t="shared" si="38"/>
        <v>#NUM!</v>
      </c>
      <c r="Q66" s="56" t="e">
        <f t="shared" si="38"/>
        <v>#NUM!</v>
      </c>
      <c r="R66" s="56" t="e">
        <f t="shared" si="38"/>
        <v>#NUM!</v>
      </c>
      <c r="S66" s="56" t="e">
        <f t="shared" si="38"/>
        <v>#NUM!</v>
      </c>
      <c r="T66" s="56" t="e">
        <f t="shared" si="38"/>
        <v>#NUM!</v>
      </c>
      <c r="U66" s="56" t="e">
        <f t="shared" si="38"/>
        <v>#NUM!</v>
      </c>
      <c r="V66" s="56" t="e">
        <f t="shared" si="38"/>
        <v>#NUM!</v>
      </c>
      <c r="W66" s="56" t="e">
        <f t="shared" si="38"/>
        <v>#NUM!</v>
      </c>
      <c r="X66" s="56" t="e">
        <f t="shared" si="38"/>
        <v>#NUM!</v>
      </c>
      <c r="Y66" s="56" t="e">
        <f t="shared" si="38"/>
        <v>#NUM!</v>
      </c>
      <c r="Z66" s="56" t="e">
        <f t="shared" si="38"/>
        <v>#NUM!</v>
      </c>
      <c r="AA66" s="56" t="e">
        <f t="shared" si="38"/>
        <v>#NUM!</v>
      </c>
      <c r="AB66" s="56" t="e">
        <f t="shared" si="38"/>
        <v>#NUM!</v>
      </c>
      <c r="AC66" s="56" t="e">
        <f t="shared" si="38"/>
        <v>#NUM!</v>
      </c>
      <c r="AD66" s="56" t="e">
        <f t="shared" si="38"/>
        <v>#NUM!</v>
      </c>
      <c r="AE66" s="56" t="e">
        <f t="shared" si="38"/>
        <v>#NUM!</v>
      </c>
      <c r="AF66" s="56" t="e">
        <f t="shared" si="38"/>
        <v>#NUM!</v>
      </c>
      <c r="AG66" s="56" t="e">
        <f t="shared" si="38"/>
        <v>#NUM!</v>
      </c>
      <c r="AH66" s="56" t="e">
        <f t="shared" si="38"/>
        <v>#NUM!</v>
      </c>
      <c r="AI66" s="56" t="e">
        <f t="shared" si="38"/>
        <v>#NUM!</v>
      </c>
      <c r="AJ66" s="56" t="e">
        <f t="shared" si="38"/>
        <v>#NUM!</v>
      </c>
      <c r="AK66" s="56" t="e">
        <f t="shared" si="38"/>
        <v>#NUM!</v>
      </c>
      <c r="AL66" s="56" t="e">
        <f t="shared" si="38"/>
        <v>#NUM!</v>
      </c>
      <c r="AM66" s="56" t="e">
        <f t="shared" si="38"/>
        <v>#NUM!</v>
      </c>
      <c r="AN66" s="56" t="e">
        <f t="shared" si="38"/>
        <v>#NUM!</v>
      </c>
      <c r="AO66" s="56" t="e">
        <f t="shared" si="38"/>
        <v>#NUM!</v>
      </c>
      <c r="AP66" s="56" t="e">
        <f t="shared" si="38"/>
        <v>#NUM!</v>
      </c>
      <c r="AQ66" s="56" t="e">
        <f t="shared" si="38"/>
        <v>#NUM!</v>
      </c>
      <c r="AR66" s="56" t="e">
        <f t="shared" si="38"/>
        <v>#NUM!</v>
      </c>
      <c r="AS66" s="56" t="e">
        <f t="shared" si="38"/>
        <v>#NUM!</v>
      </c>
      <c r="AT66" s="56" t="e">
        <f t="shared" si="38"/>
        <v>#NUM!</v>
      </c>
      <c r="AU66" s="56" t="e">
        <f t="shared" si="38"/>
        <v>#NUM!</v>
      </c>
      <c r="AV66" s="56" t="e">
        <f t="shared" si="38"/>
        <v>#NUM!</v>
      </c>
      <c r="AW66" s="56" t="e">
        <f t="shared" si="38"/>
        <v>#NUM!</v>
      </c>
      <c r="AX66" s="56" t="e">
        <f t="shared" si="38"/>
        <v>#NUM!</v>
      </c>
      <c r="AY66" s="56" t="e">
        <f t="shared" si="38"/>
        <v>#NUM!</v>
      </c>
      <c r="AZ66" s="56" t="e">
        <f t="shared" si="38"/>
        <v>#NUM!</v>
      </c>
      <c r="BA66" s="56" t="e">
        <f t="shared" si="38"/>
        <v>#NUM!</v>
      </c>
      <c r="BB66" s="56" t="e">
        <f t="shared" si="38"/>
        <v>#NUM!</v>
      </c>
      <c r="BC66" s="56" t="e">
        <f t="shared" si="38"/>
        <v>#NUM!</v>
      </c>
      <c r="BD66" s="56" t="e">
        <f t="shared" si="38"/>
        <v>#NUM!</v>
      </c>
      <c r="BE66" s="56" t="e">
        <f t="shared" si="38"/>
        <v>#NUM!</v>
      </c>
      <c r="BF66" s="56" t="e">
        <f t="shared" si="38"/>
        <v>#NUM!</v>
      </c>
      <c r="BG66" s="67"/>
      <c r="BH66" s="67"/>
    </row>
    <row r="67" spans="1:60"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row>
    <row r="68" spans="1:60" x14ac:dyDescent="0.2">
      <c r="A68" s="175" t="s">
        <v>44</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row>
    <row r="69" spans="1:60" ht="15" x14ac:dyDescent="0.35">
      <c r="A69" s="175"/>
      <c r="B69" s="42" t="s">
        <v>97</v>
      </c>
      <c r="C69" s="67"/>
      <c r="D69" s="67"/>
      <c r="E69" s="67"/>
      <c r="F69" s="67"/>
      <c r="G69" s="67"/>
      <c r="H69" s="67"/>
      <c r="I69" s="169" t="e">
        <f>SUM(I70:I169)</f>
        <v>#NUM!</v>
      </c>
      <c r="J69" s="169">
        <f t="shared" ref="J69:BF69" si="39">SUM(J70:J169)</f>
        <v>0</v>
      </c>
      <c r="K69" s="169">
        <f t="shared" si="39"/>
        <v>0</v>
      </c>
      <c r="L69" s="169">
        <f t="shared" si="39"/>
        <v>0</v>
      </c>
      <c r="M69" s="169">
        <f t="shared" si="39"/>
        <v>0</v>
      </c>
      <c r="N69" s="169" t="e">
        <f t="shared" si="39"/>
        <v>#NUM!</v>
      </c>
      <c r="O69" s="169" t="e">
        <f t="shared" si="39"/>
        <v>#NUM!</v>
      </c>
      <c r="P69" s="169" t="e">
        <f t="shared" si="39"/>
        <v>#NUM!</v>
      </c>
      <c r="Q69" s="169" t="e">
        <f t="shared" si="39"/>
        <v>#NUM!</v>
      </c>
      <c r="R69" s="169" t="e">
        <f t="shared" si="39"/>
        <v>#NUM!</v>
      </c>
      <c r="S69" s="169" t="e">
        <f t="shared" si="39"/>
        <v>#NUM!</v>
      </c>
      <c r="T69" s="169" t="e">
        <f t="shared" si="39"/>
        <v>#NUM!</v>
      </c>
      <c r="U69" s="169" t="e">
        <f t="shared" si="39"/>
        <v>#NUM!</v>
      </c>
      <c r="V69" s="169" t="e">
        <f t="shared" si="39"/>
        <v>#NUM!</v>
      </c>
      <c r="W69" s="169" t="e">
        <f t="shared" si="39"/>
        <v>#NUM!</v>
      </c>
      <c r="X69" s="169" t="e">
        <f t="shared" si="39"/>
        <v>#NUM!</v>
      </c>
      <c r="Y69" s="169" t="e">
        <f t="shared" si="39"/>
        <v>#NUM!</v>
      </c>
      <c r="Z69" s="169" t="e">
        <f t="shared" si="39"/>
        <v>#NUM!</v>
      </c>
      <c r="AA69" s="169" t="e">
        <f t="shared" si="39"/>
        <v>#NUM!</v>
      </c>
      <c r="AB69" s="169" t="e">
        <f t="shared" si="39"/>
        <v>#NUM!</v>
      </c>
      <c r="AC69" s="169" t="e">
        <f t="shared" si="39"/>
        <v>#NUM!</v>
      </c>
      <c r="AD69" s="169" t="e">
        <f t="shared" si="39"/>
        <v>#NUM!</v>
      </c>
      <c r="AE69" s="169" t="e">
        <f t="shared" si="39"/>
        <v>#NUM!</v>
      </c>
      <c r="AF69" s="169" t="e">
        <f t="shared" si="39"/>
        <v>#NUM!</v>
      </c>
      <c r="AG69" s="169" t="e">
        <f t="shared" si="39"/>
        <v>#NUM!</v>
      </c>
      <c r="AH69" s="169" t="e">
        <f t="shared" si="39"/>
        <v>#NUM!</v>
      </c>
      <c r="AI69" s="169" t="e">
        <f t="shared" si="39"/>
        <v>#NUM!</v>
      </c>
      <c r="AJ69" s="169" t="e">
        <f t="shared" si="39"/>
        <v>#NUM!</v>
      </c>
      <c r="AK69" s="169" t="e">
        <f t="shared" si="39"/>
        <v>#NUM!</v>
      </c>
      <c r="AL69" s="169" t="e">
        <f t="shared" si="39"/>
        <v>#NUM!</v>
      </c>
      <c r="AM69" s="169" t="e">
        <f t="shared" si="39"/>
        <v>#NUM!</v>
      </c>
      <c r="AN69" s="169" t="e">
        <f t="shared" si="39"/>
        <v>#NUM!</v>
      </c>
      <c r="AO69" s="169" t="e">
        <f t="shared" si="39"/>
        <v>#NUM!</v>
      </c>
      <c r="AP69" s="169" t="e">
        <f t="shared" si="39"/>
        <v>#NUM!</v>
      </c>
      <c r="AQ69" s="169" t="e">
        <f t="shared" si="39"/>
        <v>#NUM!</v>
      </c>
      <c r="AR69" s="169" t="e">
        <f t="shared" si="39"/>
        <v>#NUM!</v>
      </c>
      <c r="AS69" s="169" t="e">
        <f t="shared" si="39"/>
        <v>#NUM!</v>
      </c>
      <c r="AT69" s="169" t="e">
        <f t="shared" si="39"/>
        <v>#NUM!</v>
      </c>
      <c r="AU69" s="169" t="e">
        <f t="shared" si="39"/>
        <v>#NUM!</v>
      </c>
      <c r="AV69" s="169" t="e">
        <f t="shared" si="39"/>
        <v>#NUM!</v>
      </c>
      <c r="AW69" s="169" t="e">
        <f t="shared" si="39"/>
        <v>#NUM!</v>
      </c>
      <c r="AX69" s="169" t="e">
        <f t="shared" si="39"/>
        <v>#NUM!</v>
      </c>
      <c r="AY69" s="169" t="e">
        <f t="shared" si="39"/>
        <v>#NUM!</v>
      </c>
      <c r="AZ69" s="169" t="e">
        <f t="shared" si="39"/>
        <v>#NUM!</v>
      </c>
      <c r="BA69" s="169" t="e">
        <f t="shared" si="39"/>
        <v>#NUM!</v>
      </c>
      <c r="BB69" s="169" t="e">
        <f t="shared" si="39"/>
        <v>#NUM!</v>
      </c>
      <c r="BC69" s="169" t="e">
        <f t="shared" si="39"/>
        <v>#NUM!</v>
      </c>
      <c r="BD69" s="169" t="e">
        <f t="shared" si="39"/>
        <v>#NUM!</v>
      </c>
      <c r="BE69" s="169" t="e">
        <f t="shared" si="39"/>
        <v>#NUM!</v>
      </c>
      <c r="BF69" s="169" t="e">
        <f t="shared" si="39"/>
        <v>#NUM!</v>
      </c>
      <c r="BG69" s="67"/>
      <c r="BH69" s="67"/>
    </row>
    <row r="70" spans="1:60" x14ac:dyDescent="0.2">
      <c r="A70" s="67"/>
      <c r="B70" s="67"/>
      <c r="C70" s="67"/>
      <c r="D70" s="42" t="s">
        <v>45</v>
      </c>
      <c r="E70" s="67"/>
      <c r="F70" s="67"/>
      <c r="G70" s="67"/>
      <c r="H70" s="67"/>
      <c r="I70" s="177" t="e">
        <f>F$66</f>
        <v>#NUM!</v>
      </c>
      <c r="J70" s="177">
        <f t="shared" ref="J70:BF70" si="40">IF((J$5-FirstOps+1)&lt;=BondMat,I70,0)</f>
        <v>0</v>
      </c>
      <c r="K70" s="177">
        <f t="shared" si="40"/>
        <v>0</v>
      </c>
      <c r="L70" s="177">
        <f t="shared" si="40"/>
        <v>0</v>
      </c>
      <c r="M70" s="177">
        <f t="shared" si="40"/>
        <v>0</v>
      </c>
      <c r="N70" s="177">
        <f t="shared" si="40"/>
        <v>0</v>
      </c>
      <c r="O70" s="177">
        <f t="shared" si="40"/>
        <v>0</v>
      </c>
      <c r="P70" s="177">
        <f t="shared" si="40"/>
        <v>0</v>
      </c>
      <c r="Q70" s="177">
        <f t="shared" si="40"/>
        <v>0</v>
      </c>
      <c r="R70" s="177">
        <f t="shared" si="40"/>
        <v>0</v>
      </c>
      <c r="S70" s="177">
        <f t="shared" si="40"/>
        <v>0</v>
      </c>
      <c r="T70" s="177">
        <f t="shared" si="40"/>
        <v>0</v>
      </c>
      <c r="U70" s="177">
        <f t="shared" si="40"/>
        <v>0</v>
      </c>
      <c r="V70" s="177">
        <f t="shared" si="40"/>
        <v>0</v>
      </c>
      <c r="W70" s="177">
        <f t="shared" si="40"/>
        <v>0</v>
      </c>
      <c r="X70" s="177">
        <f t="shared" si="40"/>
        <v>0</v>
      </c>
      <c r="Y70" s="177">
        <f t="shared" si="40"/>
        <v>0</v>
      </c>
      <c r="Z70" s="177">
        <f t="shared" si="40"/>
        <v>0</v>
      </c>
      <c r="AA70" s="177">
        <f t="shared" si="40"/>
        <v>0</v>
      </c>
      <c r="AB70" s="177">
        <f t="shared" si="40"/>
        <v>0</v>
      </c>
      <c r="AC70" s="177">
        <f t="shared" si="40"/>
        <v>0</v>
      </c>
      <c r="AD70" s="177">
        <f t="shared" si="40"/>
        <v>0</v>
      </c>
      <c r="AE70" s="177">
        <f t="shared" si="40"/>
        <v>0</v>
      </c>
      <c r="AF70" s="177">
        <f t="shared" si="40"/>
        <v>0</v>
      </c>
      <c r="AG70" s="177">
        <f t="shared" si="40"/>
        <v>0</v>
      </c>
      <c r="AH70" s="177">
        <f t="shared" si="40"/>
        <v>0</v>
      </c>
      <c r="AI70" s="177">
        <f t="shared" si="40"/>
        <v>0</v>
      </c>
      <c r="AJ70" s="177">
        <f t="shared" si="40"/>
        <v>0</v>
      </c>
      <c r="AK70" s="177">
        <f t="shared" si="40"/>
        <v>0</v>
      </c>
      <c r="AL70" s="177">
        <f t="shared" si="40"/>
        <v>0</v>
      </c>
      <c r="AM70" s="177">
        <f t="shared" si="40"/>
        <v>0</v>
      </c>
      <c r="AN70" s="177">
        <f t="shared" si="40"/>
        <v>0</v>
      </c>
      <c r="AO70" s="177">
        <f t="shared" si="40"/>
        <v>0</v>
      </c>
      <c r="AP70" s="177">
        <f t="shared" si="40"/>
        <v>0</v>
      </c>
      <c r="AQ70" s="177">
        <f t="shared" si="40"/>
        <v>0</v>
      </c>
      <c r="AR70" s="177">
        <f t="shared" si="40"/>
        <v>0</v>
      </c>
      <c r="AS70" s="177">
        <f t="shared" si="40"/>
        <v>0</v>
      </c>
      <c r="AT70" s="177">
        <f t="shared" si="40"/>
        <v>0</v>
      </c>
      <c r="AU70" s="177">
        <f t="shared" si="40"/>
        <v>0</v>
      </c>
      <c r="AV70" s="177">
        <f t="shared" si="40"/>
        <v>0</v>
      </c>
      <c r="AW70" s="177">
        <f t="shared" si="40"/>
        <v>0</v>
      </c>
      <c r="AX70" s="177">
        <f t="shared" si="40"/>
        <v>0</v>
      </c>
      <c r="AY70" s="177">
        <f t="shared" si="40"/>
        <v>0</v>
      </c>
      <c r="AZ70" s="177">
        <f t="shared" si="40"/>
        <v>0</v>
      </c>
      <c r="BA70" s="177">
        <f t="shared" si="40"/>
        <v>0</v>
      </c>
      <c r="BB70" s="177">
        <f t="shared" si="40"/>
        <v>0</v>
      </c>
      <c r="BC70" s="177">
        <f t="shared" si="40"/>
        <v>0</v>
      </c>
      <c r="BD70" s="177">
        <f t="shared" si="40"/>
        <v>0</v>
      </c>
      <c r="BE70" s="177">
        <f t="shared" si="40"/>
        <v>0</v>
      </c>
      <c r="BF70" s="177">
        <f t="shared" si="40"/>
        <v>0</v>
      </c>
      <c r="BG70" s="67"/>
      <c r="BH70" s="67"/>
    </row>
    <row r="71" spans="1:60" x14ac:dyDescent="0.2">
      <c r="A71" s="67"/>
      <c r="B71" s="67"/>
      <c r="C71" s="67"/>
      <c r="D71" s="178">
        <f>I5</f>
        <v>0</v>
      </c>
      <c r="E71" s="67"/>
      <c r="F71" s="67"/>
      <c r="G71" s="67"/>
      <c r="H71" s="67"/>
      <c r="I71" s="67"/>
      <c r="J71" s="177">
        <f>I$66</f>
        <v>0</v>
      </c>
      <c r="K71" s="177">
        <f t="shared" ref="K71:Z86" si="41">IF((K$5-$D71)&lt;=BondMat,J71,0)</f>
        <v>0</v>
      </c>
      <c r="L71" s="177">
        <f t="shared" si="41"/>
        <v>0</v>
      </c>
      <c r="M71" s="177">
        <f t="shared" si="41"/>
        <v>0</v>
      </c>
      <c r="N71" s="177">
        <f t="shared" si="41"/>
        <v>0</v>
      </c>
      <c r="O71" s="177">
        <f t="shared" si="41"/>
        <v>0</v>
      </c>
      <c r="P71" s="177">
        <f t="shared" si="41"/>
        <v>0</v>
      </c>
      <c r="Q71" s="177">
        <f t="shared" si="41"/>
        <v>0</v>
      </c>
      <c r="R71" s="177">
        <f t="shared" si="41"/>
        <v>0</v>
      </c>
      <c r="S71" s="177">
        <f t="shared" si="41"/>
        <v>0</v>
      </c>
      <c r="T71" s="177">
        <f t="shared" si="41"/>
        <v>0</v>
      </c>
      <c r="U71" s="177">
        <f t="shared" si="41"/>
        <v>0</v>
      </c>
      <c r="V71" s="177">
        <f t="shared" si="41"/>
        <v>0</v>
      </c>
      <c r="W71" s="177">
        <f t="shared" si="41"/>
        <v>0</v>
      </c>
      <c r="X71" s="177">
        <f t="shared" si="41"/>
        <v>0</v>
      </c>
      <c r="Y71" s="177">
        <f t="shared" si="41"/>
        <v>0</v>
      </c>
      <c r="Z71" s="177">
        <f t="shared" si="41"/>
        <v>0</v>
      </c>
      <c r="AA71" s="177">
        <f t="shared" ref="AA71:AP86" si="42">IF((AA$5-$D71)&lt;=BondMat,Z71,0)</f>
        <v>0</v>
      </c>
      <c r="AB71" s="177">
        <f t="shared" si="42"/>
        <v>0</v>
      </c>
      <c r="AC71" s="177">
        <f t="shared" si="42"/>
        <v>0</v>
      </c>
      <c r="AD71" s="177">
        <f t="shared" si="42"/>
        <v>0</v>
      </c>
      <c r="AE71" s="177">
        <f t="shared" si="42"/>
        <v>0</v>
      </c>
      <c r="AF71" s="177">
        <f t="shared" si="42"/>
        <v>0</v>
      </c>
      <c r="AG71" s="177">
        <f t="shared" si="42"/>
        <v>0</v>
      </c>
      <c r="AH71" s="177">
        <f t="shared" si="42"/>
        <v>0</v>
      </c>
      <c r="AI71" s="177">
        <f t="shared" si="42"/>
        <v>0</v>
      </c>
      <c r="AJ71" s="177">
        <f t="shared" si="42"/>
        <v>0</v>
      </c>
      <c r="AK71" s="177">
        <f t="shared" si="42"/>
        <v>0</v>
      </c>
      <c r="AL71" s="177">
        <f t="shared" si="42"/>
        <v>0</v>
      </c>
      <c r="AM71" s="177">
        <f t="shared" si="42"/>
        <v>0</v>
      </c>
      <c r="AN71" s="177">
        <f t="shared" si="42"/>
        <v>0</v>
      </c>
      <c r="AO71" s="177">
        <f t="shared" si="42"/>
        <v>0</v>
      </c>
      <c r="AP71" s="177">
        <f t="shared" si="42"/>
        <v>0</v>
      </c>
      <c r="AQ71" s="177">
        <f t="shared" ref="AQ71:BF86" si="43">IF((AQ$5-$D71)&lt;=BondMat,AP71,0)</f>
        <v>0</v>
      </c>
      <c r="AR71" s="177">
        <f t="shared" si="43"/>
        <v>0</v>
      </c>
      <c r="AS71" s="177">
        <f t="shared" si="43"/>
        <v>0</v>
      </c>
      <c r="AT71" s="177">
        <f t="shared" si="43"/>
        <v>0</v>
      </c>
      <c r="AU71" s="177">
        <f t="shared" si="43"/>
        <v>0</v>
      </c>
      <c r="AV71" s="177">
        <f t="shared" si="43"/>
        <v>0</v>
      </c>
      <c r="AW71" s="177">
        <f t="shared" si="43"/>
        <v>0</v>
      </c>
      <c r="AX71" s="177">
        <f t="shared" si="43"/>
        <v>0</v>
      </c>
      <c r="AY71" s="177">
        <f t="shared" si="43"/>
        <v>0</v>
      </c>
      <c r="AZ71" s="177">
        <f t="shared" si="43"/>
        <v>0</v>
      </c>
      <c r="BA71" s="177">
        <f t="shared" si="43"/>
        <v>0</v>
      </c>
      <c r="BB71" s="177">
        <f t="shared" si="43"/>
        <v>0</v>
      </c>
      <c r="BC71" s="177">
        <f t="shared" si="43"/>
        <v>0</v>
      </c>
      <c r="BD71" s="177">
        <f t="shared" si="43"/>
        <v>0</v>
      </c>
      <c r="BE71" s="177">
        <f t="shared" si="43"/>
        <v>0</v>
      </c>
      <c r="BF71" s="177">
        <f t="shared" si="43"/>
        <v>0</v>
      </c>
      <c r="BG71" s="67"/>
      <c r="BH71" s="67"/>
    </row>
    <row r="72" spans="1:60" x14ac:dyDescent="0.2">
      <c r="A72" s="67"/>
      <c r="B72" s="67"/>
      <c r="C72" s="67"/>
      <c r="D72" s="178">
        <f>D71+1</f>
        <v>1</v>
      </c>
      <c r="E72" s="67"/>
      <c r="F72" s="67"/>
      <c r="G72" s="67"/>
      <c r="H72" s="67"/>
      <c r="I72" s="67"/>
      <c r="J72" s="67"/>
      <c r="K72" s="177">
        <f>J$66</f>
        <v>0</v>
      </c>
      <c r="L72" s="177">
        <f t="shared" si="41"/>
        <v>0</v>
      </c>
      <c r="M72" s="177">
        <f t="shared" si="41"/>
        <v>0</v>
      </c>
      <c r="N72" s="177">
        <f t="shared" si="41"/>
        <v>0</v>
      </c>
      <c r="O72" s="177">
        <f t="shared" si="41"/>
        <v>0</v>
      </c>
      <c r="P72" s="177">
        <f t="shared" si="41"/>
        <v>0</v>
      </c>
      <c r="Q72" s="177">
        <f t="shared" si="41"/>
        <v>0</v>
      </c>
      <c r="R72" s="177">
        <f t="shared" si="41"/>
        <v>0</v>
      </c>
      <c r="S72" s="177">
        <f t="shared" si="41"/>
        <v>0</v>
      </c>
      <c r="T72" s="177">
        <f t="shared" si="41"/>
        <v>0</v>
      </c>
      <c r="U72" s="177">
        <f t="shared" si="41"/>
        <v>0</v>
      </c>
      <c r="V72" s="177">
        <f t="shared" si="41"/>
        <v>0</v>
      </c>
      <c r="W72" s="177">
        <f t="shared" si="41"/>
        <v>0</v>
      </c>
      <c r="X72" s="177">
        <f t="shared" si="41"/>
        <v>0</v>
      </c>
      <c r="Y72" s="177">
        <f t="shared" si="41"/>
        <v>0</v>
      </c>
      <c r="Z72" s="177">
        <f t="shared" si="41"/>
        <v>0</v>
      </c>
      <c r="AA72" s="177">
        <f t="shared" si="42"/>
        <v>0</v>
      </c>
      <c r="AB72" s="177">
        <f t="shared" si="42"/>
        <v>0</v>
      </c>
      <c r="AC72" s="177">
        <f t="shared" si="42"/>
        <v>0</v>
      </c>
      <c r="AD72" s="177">
        <f t="shared" si="42"/>
        <v>0</v>
      </c>
      <c r="AE72" s="177">
        <f t="shared" si="42"/>
        <v>0</v>
      </c>
      <c r="AF72" s="177">
        <f t="shared" si="42"/>
        <v>0</v>
      </c>
      <c r="AG72" s="177">
        <f t="shared" si="42"/>
        <v>0</v>
      </c>
      <c r="AH72" s="177">
        <f t="shared" si="42"/>
        <v>0</v>
      </c>
      <c r="AI72" s="177">
        <f t="shared" si="42"/>
        <v>0</v>
      </c>
      <c r="AJ72" s="177">
        <f t="shared" si="42"/>
        <v>0</v>
      </c>
      <c r="AK72" s="177">
        <f t="shared" si="42"/>
        <v>0</v>
      </c>
      <c r="AL72" s="177">
        <f t="shared" si="42"/>
        <v>0</v>
      </c>
      <c r="AM72" s="177">
        <f t="shared" si="42"/>
        <v>0</v>
      </c>
      <c r="AN72" s="177">
        <f t="shared" si="42"/>
        <v>0</v>
      </c>
      <c r="AO72" s="177">
        <f t="shared" si="42"/>
        <v>0</v>
      </c>
      <c r="AP72" s="177">
        <f t="shared" si="42"/>
        <v>0</v>
      </c>
      <c r="AQ72" s="177">
        <f t="shared" si="43"/>
        <v>0</v>
      </c>
      <c r="AR72" s="177">
        <f t="shared" si="43"/>
        <v>0</v>
      </c>
      <c r="AS72" s="177">
        <f t="shared" si="43"/>
        <v>0</v>
      </c>
      <c r="AT72" s="177">
        <f t="shared" si="43"/>
        <v>0</v>
      </c>
      <c r="AU72" s="177">
        <f t="shared" si="43"/>
        <v>0</v>
      </c>
      <c r="AV72" s="177">
        <f t="shared" si="43"/>
        <v>0</v>
      </c>
      <c r="AW72" s="177">
        <f t="shared" si="43"/>
        <v>0</v>
      </c>
      <c r="AX72" s="177">
        <f t="shared" si="43"/>
        <v>0</v>
      </c>
      <c r="AY72" s="177">
        <f t="shared" si="43"/>
        <v>0</v>
      </c>
      <c r="AZ72" s="177">
        <f t="shared" si="43"/>
        <v>0</v>
      </c>
      <c r="BA72" s="177">
        <f t="shared" si="43"/>
        <v>0</v>
      </c>
      <c r="BB72" s="177">
        <f t="shared" si="43"/>
        <v>0</v>
      </c>
      <c r="BC72" s="177">
        <f t="shared" si="43"/>
        <v>0</v>
      </c>
      <c r="BD72" s="177">
        <f t="shared" si="43"/>
        <v>0</v>
      </c>
      <c r="BE72" s="177">
        <f t="shared" si="43"/>
        <v>0</v>
      </c>
      <c r="BF72" s="177">
        <f t="shared" si="43"/>
        <v>0</v>
      </c>
      <c r="BG72" s="67"/>
      <c r="BH72" s="67"/>
    </row>
    <row r="73" spans="1:60" x14ac:dyDescent="0.2">
      <c r="A73" s="67"/>
      <c r="B73" s="67"/>
      <c r="C73" s="67"/>
      <c r="D73" s="178">
        <f t="shared" ref="D73:D119" si="44">D72+1</f>
        <v>2</v>
      </c>
      <c r="E73" s="67"/>
      <c r="F73" s="67"/>
      <c r="G73" s="67"/>
      <c r="H73" s="67"/>
      <c r="I73" s="67"/>
      <c r="J73" s="67"/>
      <c r="K73" s="67"/>
      <c r="L73" s="177">
        <f>K$66</f>
        <v>0</v>
      </c>
      <c r="M73" s="177">
        <f t="shared" si="41"/>
        <v>0</v>
      </c>
      <c r="N73" s="177">
        <f t="shared" si="41"/>
        <v>0</v>
      </c>
      <c r="O73" s="177">
        <f t="shared" si="41"/>
        <v>0</v>
      </c>
      <c r="P73" s="177">
        <f t="shared" si="41"/>
        <v>0</v>
      </c>
      <c r="Q73" s="177">
        <f t="shared" si="41"/>
        <v>0</v>
      </c>
      <c r="R73" s="177">
        <f t="shared" si="41"/>
        <v>0</v>
      </c>
      <c r="S73" s="177">
        <f t="shared" si="41"/>
        <v>0</v>
      </c>
      <c r="T73" s="177">
        <f t="shared" si="41"/>
        <v>0</v>
      </c>
      <c r="U73" s="177">
        <f t="shared" si="41"/>
        <v>0</v>
      </c>
      <c r="V73" s="177">
        <f t="shared" si="41"/>
        <v>0</v>
      </c>
      <c r="W73" s="177">
        <f t="shared" si="41"/>
        <v>0</v>
      </c>
      <c r="X73" s="177">
        <f t="shared" si="41"/>
        <v>0</v>
      </c>
      <c r="Y73" s="177">
        <f t="shared" si="41"/>
        <v>0</v>
      </c>
      <c r="Z73" s="177">
        <f t="shared" si="41"/>
        <v>0</v>
      </c>
      <c r="AA73" s="177">
        <f t="shared" si="42"/>
        <v>0</v>
      </c>
      <c r="AB73" s="177">
        <f t="shared" si="42"/>
        <v>0</v>
      </c>
      <c r="AC73" s="177">
        <f t="shared" si="42"/>
        <v>0</v>
      </c>
      <c r="AD73" s="177">
        <f t="shared" si="42"/>
        <v>0</v>
      </c>
      <c r="AE73" s="177">
        <f t="shared" si="42"/>
        <v>0</v>
      </c>
      <c r="AF73" s="177">
        <f t="shared" si="42"/>
        <v>0</v>
      </c>
      <c r="AG73" s="177">
        <f t="shared" si="42"/>
        <v>0</v>
      </c>
      <c r="AH73" s="177">
        <f t="shared" si="42"/>
        <v>0</v>
      </c>
      <c r="AI73" s="177">
        <f t="shared" si="42"/>
        <v>0</v>
      </c>
      <c r="AJ73" s="177">
        <f t="shared" si="42"/>
        <v>0</v>
      </c>
      <c r="AK73" s="177">
        <f t="shared" si="42"/>
        <v>0</v>
      </c>
      <c r="AL73" s="177">
        <f t="shared" si="42"/>
        <v>0</v>
      </c>
      <c r="AM73" s="177">
        <f t="shared" si="42"/>
        <v>0</v>
      </c>
      <c r="AN73" s="177">
        <f t="shared" si="42"/>
        <v>0</v>
      </c>
      <c r="AO73" s="177">
        <f t="shared" si="42"/>
        <v>0</v>
      </c>
      <c r="AP73" s="177">
        <f t="shared" si="42"/>
        <v>0</v>
      </c>
      <c r="AQ73" s="177">
        <f t="shared" si="43"/>
        <v>0</v>
      </c>
      <c r="AR73" s="177">
        <f t="shared" si="43"/>
        <v>0</v>
      </c>
      <c r="AS73" s="177">
        <f t="shared" si="43"/>
        <v>0</v>
      </c>
      <c r="AT73" s="177">
        <f t="shared" si="43"/>
        <v>0</v>
      </c>
      <c r="AU73" s="177">
        <f t="shared" si="43"/>
        <v>0</v>
      </c>
      <c r="AV73" s="177">
        <f t="shared" si="43"/>
        <v>0</v>
      </c>
      <c r="AW73" s="177">
        <f t="shared" si="43"/>
        <v>0</v>
      </c>
      <c r="AX73" s="177">
        <f t="shared" si="43"/>
        <v>0</v>
      </c>
      <c r="AY73" s="177">
        <f t="shared" si="43"/>
        <v>0</v>
      </c>
      <c r="AZ73" s="177">
        <f t="shared" si="43"/>
        <v>0</v>
      </c>
      <c r="BA73" s="177">
        <f t="shared" si="43"/>
        <v>0</v>
      </c>
      <c r="BB73" s="177">
        <f t="shared" si="43"/>
        <v>0</v>
      </c>
      <c r="BC73" s="177">
        <f t="shared" si="43"/>
        <v>0</v>
      </c>
      <c r="BD73" s="177">
        <f t="shared" si="43"/>
        <v>0</v>
      </c>
      <c r="BE73" s="177">
        <f t="shared" si="43"/>
        <v>0</v>
      </c>
      <c r="BF73" s="177">
        <f t="shared" si="43"/>
        <v>0</v>
      </c>
      <c r="BG73" s="67"/>
      <c r="BH73" s="67"/>
    </row>
    <row r="74" spans="1:60" x14ac:dyDescent="0.2">
      <c r="A74" s="67"/>
      <c r="B74" s="67"/>
      <c r="C74" s="67"/>
      <c r="D74" s="178">
        <f t="shared" si="44"/>
        <v>3</v>
      </c>
      <c r="E74" s="67"/>
      <c r="F74" s="67"/>
      <c r="G74" s="67"/>
      <c r="H74" s="67"/>
      <c r="I74" s="67"/>
      <c r="J74" s="67"/>
      <c r="K74" s="67"/>
      <c r="L74" s="67"/>
      <c r="M74" s="177">
        <f>L$66</f>
        <v>0</v>
      </c>
      <c r="N74" s="177">
        <f t="shared" si="41"/>
        <v>0</v>
      </c>
      <c r="O74" s="177">
        <f t="shared" si="41"/>
        <v>0</v>
      </c>
      <c r="P74" s="177">
        <f t="shared" si="41"/>
        <v>0</v>
      </c>
      <c r="Q74" s="177">
        <f t="shared" si="41"/>
        <v>0</v>
      </c>
      <c r="R74" s="177">
        <f t="shared" si="41"/>
        <v>0</v>
      </c>
      <c r="S74" s="177">
        <f t="shared" si="41"/>
        <v>0</v>
      </c>
      <c r="T74" s="177">
        <f t="shared" si="41"/>
        <v>0</v>
      </c>
      <c r="U74" s="177">
        <f t="shared" si="41"/>
        <v>0</v>
      </c>
      <c r="V74" s="177">
        <f t="shared" si="41"/>
        <v>0</v>
      </c>
      <c r="W74" s="177">
        <f t="shared" si="41"/>
        <v>0</v>
      </c>
      <c r="X74" s="177">
        <f t="shared" si="41"/>
        <v>0</v>
      </c>
      <c r="Y74" s="177">
        <f t="shared" si="41"/>
        <v>0</v>
      </c>
      <c r="Z74" s="177">
        <f t="shared" si="41"/>
        <v>0</v>
      </c>
      <c r="AA74" s="177">
        <f t="shared" si="42"/>
        <v>0</v>
      </c>
      <c r="AB74" s="177">
        <f t="shared" si="42"/>
        <v>0</v>
      </c>
      <c r="AC74" s="177">
        <f t="shared" si="42"/>
        <v>0</v>
      </c>
      <c r="AD74" s="177">
        <f t="shared" si="42"/>
        <v>0</v>
      </c>
      <c r="AE74" s="177">
        <f t="shared" si="42"/>
        <v>0</v>
      </c>
      <c r="AF74" s="177">
        <f t="shared" si="42"/>
        <v>0</v>
      </c>
      <c r="AG74" s="177">
        <f t="shared" si="42"/>
        <v>0</v>
      </c>
      <c r="AH74" s="177">
        <f t="shared" si="42"/>
        <v>0</v>
      </c>
      <c r="AI74" s="177">
        <f t="shared" si="42"/>
        <v>0</v>
      </c>
      <c r="AJ74" s="177">
        <f t="shared" si="42"/>
        <v>0</v>
      </c>
      <c r="AK74" s="177">
        <f t="shared" si="42"/>
        <v>0</v>
      </c>
      <c r="AL74" s="177">
        <f t="shared" si="42"/>
        <v>0</v>
      </c>
      <c r="AM74" s="177">
        <f t="shared" si="42"/>
        <v>0</v>
      </c>
      <c r="AN74" s="177">
        <f t="shared" si="42"/>
        <v>0</v>
      </c>
      <c r="AO74" s="177">
        <f t="shared" si="42"/>
        <v>0</v>
      </c>
      <c r="AP74" s="177">
        <f t="shared" si="42"/>
        <v>0</v>
      </c>
      <c r="AQ74" s="177">
        <f t="shared" si="43"/>
        <v>0</v>
      </c>
      <c r="AR74" s="177">
        <f t="shared" si="43"/>
        <v>0</v>
      </c>
      <c r="AS74" s="177">
        <f t="shared" si="43"/>
        <v>0</v>
      </c>
      <c r="AT74" s="177">
        <f t="shared" si="43"/>
        <v>0</v>
      </c>
      <c r="AU74" s="177">
        <f t="shared" si="43"/>
        <v>0</v>
      </c>
      <c r="AV74" s="177">
        <f t="shared" si="43"/>
        <v>0</v>
      </c>
      <c r="AW74" s="177">
        <f t="shared" si="43"/>
        <v>0</v>
      </c>
      <c r="AX74" s="177">
        <f t="shared" si="43"/>
        <v>0</v>
      </c>
      <c r="AY74" s="177">
        <f t="shared" si="43"/>
        <v>0</v>
      </c>
      <c r="AZ74" s="177">
        <f t="shared" si="43"/>
        <v>0</v>
      </c>
      <c r="BA74" s="177">
        <f t="shared" si="43"/>
        <v>0</v>
      </c>
      <c r="BB74" s="177">
        <f t="shared" si="43"/>
        <v>0</v>
      </c>
      <c r="BC74" s="177">
        <f t="shared" si="43"/>
        <v>0</v>
      </c>
      <c r="BD74" s="177">
        <f t="shared" si="43"/>
        <v>0</v>
      </c>
      <c r="BE74" s="177">
        <f t="shared" si="43"/>
        <v>0</v>
      </c>
      <c r="BF74" s="177">
        <f t="shared" si="43"/>
        <v>0</v>
      </c>
      <c r="BG74" s="67"/>
      <c r="BH74" s="67"/>
    </row>
    <row r="75" spans="1:60" x14ac:dyDescent="0.2">
      <c r="A75" s="67"/>
      <c r="B75" s="67"/>
      <c r="C75" s="67"/>
      <c r="D75" s="178">
        <f t="shared" si="44"/>
        <v>4</v>
      </c>
      <c r="E75" s="67"/>
      <c r="F75" s="67"/>
      <c r="G75" s="67"/>
      <c r="H75" s="67"/>
      <c r="I75" s="67"/>
      <c r="J75" s="179"/>
      <c r="K75" s="67"/>
      <c r="L75" s="67"/>
      <c r="M75" s="67"/>
      <c r="N75" s="177" t="e">
        <f>M$66</f>
        <v>#NUM!</v>
      </c>
      <c r="O75" s="177">
        <f t="shared" si="41"/>
        <v>0</v>
      </c>
      <c r="P75" s="177">
        <f t="shared" si="41"/>
        <v>0</v>
      </c>
      <c r="Q75" s="177">
        <f t="shared" si="41"/>
        <v>0</v>
      </c>
      <c r="R75" s="177">
        <f t="shared" si="41"/>
        <v>0</v>
      </c>
      <c r="S75" s="177">
        <f t="shared" si="41"/>
        <v>0</v>
      </c>
      <c r="T75" s="177">
        <f t="shared" si="41"/>
        <v>0</v>
      </c>
      <c r="U75" s="177">
        <f t="shared" si="41"/>
        <v>0</v>
      </c>
      <c r="V75" s="177">
        <f t="shared" si="41"/>
        <v>0</v>
      </c>
      <c r="W75" s="177">
        <f t="shared" si="41"/>
        <v>0</v>
      </c>
      <c r="X75" s="177">
        <f t="shared" si="41"/>
        <v>0</v>
      </c>
      <c r="Y75" s="177">
        <f t="shared" si="41"/>
        <v>0</v>
      </c>
      <c r="Z75" s="177">
        <f t="shared" si="41"/>
        <v>0</v>
      </c>
      <c r="AA75" s="177">
        <f t="shared" si="42"/>
        <v>0</v>
      </c>
      <c r="AB75" s="177">
        <f t="shared" si="42"/>
        <v>0</v>
      </c>
      <c r="AC75" s="177">
        <f t="shared" si="42"/>
        <v>0</v>
      </c>
      <c r="AD75" s="177">
        <f t="shared" si="42"/>
        <v>0</v>
      </c>
      <c r="AE75" s="177">
        <f t="shared" si="42"/>
        <v>0</v>
      </c>
      <c r="AF75" s="177">
        <f t="shared" si="42"/>
        <v>0</v>
      </c>
      <c r="AG75" s="177">
        <f t="shared" si="42"/>
        <v>0</v>
      </c>
      <c r="AH75" s="177">
        <f t="shared" si="42"/>
        <v>0</v>
      </c>
      <c r="AI75" s="177">
        <f t="shared" si="42"/>
        <v>0</v>
      </c>
      <c r="AJ75" s="177">
        <f t="shared" si="42"/>
        <v>0</v>
      </c>
      <c r="AK75" s="177">
        <f t="shared" si="42"/>
        <v>0</v>
      </c>
      <c r="AL75" s="177">
        <f t="shared" si="42"/>
        <v>0</v>
      </c>
      <c r="AM75" s="177">
        <f t="shared" si="42"/>
        <v>0</v>
      </c>
      <c r="AN75" s="177">
        <f t="shared" si="42"/>
        <v>0</v>
      </c>
      <c r="AO75" s="177">
        <f t="shared" si="42"/>
        <v>0</v>
      </c>
      <c r="AP75" s="177">
        <f t="shared" si="42"/>
        <v>0</v>
      </c>
      <c r="AQ75" s="177">
        <f t="shared" si="43"/>
        <v>0</v>
      </c>
      <c r="AR75" s="177">
        <f t="shared" si="43"/>
        <v>0</v>
      </c>
      <c r="AS75" s="177">
        <f t="shared" si="43"/>
        <v>0</v>
      </c>
      <c r="AT75" s="177">
        <f t="shared" si="43"/>
        <v>0</v>
      </c>
      <c r="AU75" s="177">
        <f t="shared" si="43"/>
        <v>0</v>
      </c>
      <c r="AV75" s="177">
        <f t="shared" si="43"/>
        <v>0</v>
      </c>
      <c r="AW75" s="177">
        <f t="shared" si="43"/>
        <v>0</v>
      </c>
      <c r="AX75" s="177">
        <f t="shared" si="43"/>
        <v>0</v>
      </c>
      <c r="AY75" s="177">
        <f t="shared" si="43"/>
        <v>0</v>
      </c>
      <c r="AZ75" s="177">
        <f t="shared" si="43"/>
        <v>0</v>
      </c>
      <c r="BA75" s="177">
        <f t="shared" si="43"/>
        <v>0</v>
      </c>
      <c r="BB75" s="177">
        <f t="shared" si="43"/>
        <v>0</v>
      </c>
      <c r="BC75" s="177">
        <f t="shared" si="43"/>
        <v>0</v>
      </c>
      <c r="BD75" s="177">
        <f t="shared" si="43"/>
        <v>0</v>
      </c>
      <c r="BE75" s="177">
        <f t="shared" si="43"/>
        <v>0</v>
      </c>
      <c r="BF75" s="177">
        <f t="shared" si="43"/>
        <v>0</v>
      </c>
      <c r="BG75" s="67"/>
      <c r="BH75" s="67"/>
    </row>
    <row r="76" spans="1:60" hidden="1" outlineLevel="1" x14ac:dyDescent="0.2">
      <c r="A76" s="67"/>
      <c r="B76" s="67"/>
      <c r="C76" s="67"/>
      <c r="D76" s="178">
        <f t="shared" si="44"/>
        <v>5</v>
      </c>
      <c r="E76" s="67"/>
      <c r="F76" s="67"/>
      <c r="G76" s="67"/>
      <c r="H76" s="67"/>
      <c r="I76" s="67"/>
      <c r="J76" s="67"/>
      <c r="K76" s="67"/>
      <c r="L76" s="67"/>
      <c r="M76" s="67"/>
      <c r="N76" s="67"/>
      <c r="O76" s="177" t="e">
        <f>N$66</f>
        <v>#NUM!</v>
      </c>
      <c r="P76" s="177">
        <f t="shared" si="41"/>
        <v>0</v>
      </c>
      <c r="Q76" s="177">
        <f t="shared" si="41"/>
        <v>0</v>
      </c>
      <c r="R76" s="177">
        <f t="shared" si="41"/>
        <v>0</v>
      </c>
      <c r="S76" s="177">
        <f t="shared" si="41"/>
        <v>0</v>
      </c>
      <c r="T76" s="177">
        <f t="shared" si="41"/>
        <v>0</v>
      </c>
      <c r="U76" s="177">
        <f t="shared" si="41"/>
        <v>0</v>
      </c>
      <c r="V76" s="177">
        <f t="shared" si="41"/>
        <v>0</v>
      </c>
      <c r="W76" s="177">
        <f t="shared" si="41"/>
        <v>0</v>
      </c>
      <c r="X76" s="177">
        <f t="shared" si="41"/>
        <v>0</v>
      </c>
      <c r="Y76" s="177">
        <f t="shared" si="41"/>
        <v>0</v>
      </c>
      <c r="Z76" s="177">
        <f t="shared" si="41"/>
        <v>0</v>
      </c>
      <c r="AA76" s="177">
        <f t="shared" si="42"/>
        <v>0</v>
      </c>
      <c r="AB76" s="177">
        <f t="shared" si="42"/>
        <v>0</v>
      </c>
      <c r="AC76" s="177">
        <f t="shared" si="42"/>
        <v>0</v>
      </c>
      <c r="AD76" s="177">
        <f t="shared" si="42"/>
        <v>0</v>
      </c>
      <c r="AE76" s="177">
        <f t="shared" si="42"/>
        <v>0</v>
      </c>
      <c r="AF76" s="177">
        <f t="shared" si="42"/>
        <v>0</v>
      </c>
      <c r="AG76" s="177">
        <f t="shared" si="42"/>
        <v>0</v>
      </c>
      <c r="AH76" s="177">
        <f t="shared" si="42"/>
        <v>0</v>
      </c>
      <c r="AI76" s="177">
        <f t="shared" si="42"/>
        <v>0</v>
      </c>
      <c r="AJ76" s="177">
        <f t="shared" si="42"/>
        <v>0</v>
      </c>
      <c r="AK76" s="177">
        <f t="shared" si="42"/>
        <v>0</v>
      </c>
      <c r="AL76" s="177">
        <f t="shared" si="42"/>
        <v>0</v>
      </c>
      <c r="AM76" s="177">
        <f t="shared" si="42"/>
        <v>0</v>
      </c>
      <c r="AN76" s="177">
        <f t="shared" si="42"/>
        <v>0</v>
      </c>
      <c r="AO76" s="177">
        <f t="shared" si="42"/>
        <v>0</v>
      </c>
      <c r="AP76" s="177">
        <f t="shared" si="42"/>
        <v>0</v>
      </c>
      <c r="AQ76" s="177">
        <f t="shared" si="43"/>
        <v>0</v>
      </c>
      <c r="AR76" s="177">
        <f t="shared" si="43"/>
        <v>0</v>
      </c>
      <c r="AS76" s="177">
        <f t="shared" si="43"/>
        <v>0</v>
      </c>
      <c r="AT76" s="177">
        <f t="shared" si="43"/>
        <v>0</v>
      </c>
      <c r="AU76" s="177">
        <f t="shared" si="43"/>
        <v>0</v>
      </c>
      <c r="AV76" s="177">
        <f t="shared" si="43"/>
        <v>0</v>
      </c>
      <c r="AW76" s="177">
        <f t="shared" si="43"/>
        <v>0</v>
      </c>
      <c r="AX76" s="177">
        <f t="shared" si="43"/>
        <v>0</v>
      </c>
      <c r="AY76" s="177">
        <f t="shared" si="43"/>
        <v>0</v>
      </c>
      <c r="AZ76" s="177">
        <f t="shared" si="43"/>
        <v>0</v>
      </c>
      <c r="BA76" s="177">
        <f t="shared" si="43"/>
        <v>0</v>
      </c>
      <c r="BB76" s="177">
        <f t="shared" si="43"/>
        <v>0</v>
      </c>
      <c r="BC76" s="177">
        <f t="shared" si="43"/>
        <v>0</v>
      </c>
      <c r="BD76" s="177">
        <f t="shared" si="43"/>
        <v>0</v>
      </c>
      <c r="BE76" s="177">
        <f t="shared" si="43"/>
        <v>0</v>
      </c>
      <c r="BF76" s="177">
        <f t="shared" si="43"/>
        <v>0</v>
      </c>
      <c r="BG76" s="67"/>
      <c r="BH76" s="67"/>
    </row>
    <row r="77" spans="1:60" hidden="1" outlineLevel="1" x14ac:dyDescent="0.2">
      <c r="A77" s="67"/>
      <c r="B77" s="67"/>
      <c r="C77" s="67"/>
      <c r="D77" s="178">
        <f t="shared" si="44"/>
        <v>6</v>
      </c>
      <c r="E77" s="67"/>
      <c r="F77" s="67"/>
      <c r="G77" s="67"/>
      <c r="H77" s="67"/>
      <c r="I77" s="67"/>
      <c r="J77" s="67"/>
      <c r="K77" s="67"/>
      <c r="L77" s="67"/>
      <c r="M77" s="67"/>
      <c r="N77" s="67"/>
      <c r="O77" s="67"/>
      <c r="P77" s="177" t="e">
        <f>O$66</f>
        <v>#NUM!</v>
      </c>
      <c r="Q77" s="177">
        <f t="shared" si="41"/>
        <v>0</v>
      </c>
      <c r="R77" s="177">
        <f t="shared" si="41"/>
        <v>0</v>
      </c>
      <c r="S77" s="177">
        <f t="shared" si="41"/>
        <v>0</v>
      </c>
      <c r="T77" s="177">
        <f t="shared" si="41"/>
        <v>0</v>
      </c>
      <c r="U77" s="177">
        <f t="shared" si="41"/>
        <v>0</v>
      </c>
      <c r="V77" s="177">
        <f t="shared" si="41"/>
        <v>0</v>
      </c>
      <c r="W77" s="177">
        <f t="shared" si="41"/>
        <v>0</v>
      </c>
      <c r="X77" s="177">
        <f t="shared" si="41"/>
        <v>0</v>
      </c>
      <c r="Y77" s="177">
        <f t="shared" si="41"/>
        <v>0</v>
      </c>
      <c r="Z77" s="177">
        <f t="shared" si="41"/>
        <v>0</v>
      </c>
      <c r="AA77" s="177">
        <f t="shared" si="42"/>
        <v>0</v>
      </c>
      <c r="AB77" s="177">
        <f t="shared" si="42"/>
        <v>0</v>
      </c>
      <c r="AC77" s="177">
        <f t="shared" si="42"/>
        <v>0</v>
      </c>
      <c r="AD77" s="177">
        <f t="shared" si="42"/>
        <v>0</v>
      </c>
      <c r="AE77" s="177">
        <f t="shared" si="42"/>
        <v>0</v>
      </c>
      <c r="AF77" s="177">
        <f t="shared" si="42"/>
        <v>0</v>
      </c>
      <c r="AG77" s="177">
        <f t="shared" si="42"/>
        <v>0</v>
      </c>
      <c r="AH77" s="177">
        <f t="shared" si="42"/>
        <v>0</v>
      </c>
      <c r="AI77" s="177">
        <f t="shared" si="42"/>
        <v>0</v>
      </c>
      <c r="AJ77" s="177">
        <f t="shared" si="42"/>
        <v>0</v>
      </c>
      <c r="AK77" s="177">
        <f t="shared" si="42"/>
        <v>0</v>
      </c>
      <c r="AL77" s="177">
        <f t="shared" si="42"/>
        <v>0</v>
      </c>
      <c r="AM77" s="177">
        <f t="shared" si="42"/>
        <v>0</v>
      </c>
      <c r="AN77" s="177">
        <f t="shared" si="42"/>
        <v>0</v>
      </c>
      <c r="AO77" s="177">
        <f t="shared" si="42"/>
        <v>0</v>
      </c>
      <c r="AP77" s="177">
        <f t="shared" si="42"/>
        <v>0</v>
      </c>
      <c r="AQ77" s="177">
        <f t="shared" si="43"/>
        <v>0</v>
      </c>
      <c r="AR77" s="177">
        <f t="shared" si="43"/>
        <v>0</v>
      </c>
      <c r="AS77" s="177">
        <f t="shared" si="43"/>
        <v>0</v>
      </c>
      <c r="AT77" s="177">
        <f t="shared" si="43"/>
        <v>0</v>
      </c>
      <c r="AU77" s="177">
        <f t="shared" si="43"/>
        <v>0</v>
      </c>
      <c r="AV77" s="177">
        <f t="shared" si="43"/>
        <v>0</v>
      </c>
      <c r="AW77" s="177">
        <f t="shared" si="43"/>
        <v>0</v>
      </c>
      <c r="AX77" s="177">
        <f t="shared" si="43"/>
        <v>0</v>
      </c>
      <c r="AY77" s="177">
        <f t="shared" si="43"/>
        <v>0</v>
      </c>
      <c r="AZ77" s="177">
        <f t="shared" si="43"/>
        <v>0</v>
      </c>
      <c r="BA77" s="177">
        <f t="shared" si="43"/>
        <v>0</v>
      </c>
      <c r="BB77" s="177">
        <f t="shared" si="43"/>
        <v>0</v>
      </c>
      <c r="BC77" s="177">
        <f t="shared" si="43"/>
        <v>0</v>
      </c>
      <c r="BD77" s="177">
        <f t="shared" si="43"/>
        <v>0</v>
      </c>
      <c r="BE77" s="177">
        <f t="shared" si="43"/>
        <v>0</v>
      </c>
      <c r="BF77" s="177">
        <f t="shared" si="43"/>
        <v>0</v>
      </c>
      <c r="BG77" s="67"/>
      <c r="BH77" s="67"/>
    </row>
    <row r="78" spans="1:60" hidden="1" outlineLevel="1" x14ac:dyDescent="0.2">
      <c r="A78" s="67"/>
      <c r="B78" s="67"/>
      <c r="C78" s="67"/>
      <c r="D78" s="178">
        <f t="shared" si="44"/>
        <v>7</v>
      </c>
      <c r="E78" s="67"/>
      <c r="F78" s="67"/>
      <c r="G78" s="67"/>
      <c r="H78" s="67"/>
      <c r="I78" s="67"/>
      <c r="J78" s="67"/>
      <c r="K78" s="67"/>
      <c r="L78" s="67"/>
      <c r="M78" s="67"/>
      <c r="N78" s="67"/>
      <c r="O78" s="67"/>
      <c r="P78" s="67"/>
      <c r="Q78" s="177" t="e">
        <f>P$66</f>
        <v>#NUM!</v>
      </c>
      <c r="R78" s="177">
        <f t="shared" si="41"/>
        <v>0</v>
      </c>
      <c r="S78" s="177">
        <f t="shared" si="41"/>
        <v>0</v>
      </c>
      <c r="T78" s="177">
        <f t="shared" si="41"/>
        <v>0</v>
      </c>
      <c r="U78" s="177">
        <f t="shared" si="41"/>
        <v>0</v>
      </c>
      <c r="V78" s="177">
        <f t="shared" si="41"/>
        <v>0</v>
      </c>
      <c r="W78" s="177">
        <f t="shared" si="41"/>
        <v>0</v>
      </c>
      <c r="X78" s="177">
        <f t="shared" si="41"/>
        <v>0</v>
      </c>
      <c r="Y78" s="177">
        <f t="shared" si="41"/>
        <v>0</v>
      </c>
      <c r="Z78" s="177">
        <f t="shared" si="41"/>
        <v>0</v>
      </c>
      <c r="AA78" s="177">
        <f t="shared" si="42"/>
        <v>0</v>
      </c>
      <c r="AB78" s="177">
        <f t="shared" si="42"/>
        <v>0</v>
      </c>
      <c r="AC78" s="177">
        <f t="shared" si="42"/>
        <v>0</v>
      </c>
      <c r="AD78" s="177">
        <f t="shared" si="42"/>
        <v>0</v>
      </c>
      <c r="AE78" s="177">
        <f t="shared" si="42"/>
        <v>0</v>
      </c>
      <c r="AF78" s="177">
        <f t="shared" si="42"/>
        <v>0</v>
      </c>
      <c r="AG78" s="177">
        <f t="shared" si="42"/>
        <v>0</v>
      </c>
      <c r="AH78" s="177">
        <f t="shared" si="42"/>
        <v>0</v>
      </c>
      <c r="AI78" s="177">
        <f t="shared" si="42"/>
        <v>0</v>
      </c>
      <c r="AJ78" s="177">
        <f t="shared" si="42"/>
        <v>0</v>
      </c>
      <c r="AK78" s="177">
        <f t="shared" si="42"/>
        <v>0</v>
      </c>
      <c r="AL78" s="177">
        <f t="shared" si="42"/>
        <v>0</v>
      </c>
      <c r="AM78" s="177">
        <f t="shared" si="42"/>
        <v>0</v>
      </c>
      <c r="AN78" s="177">
        <f t="shared" si="42"/>
        <v>0</v>
      </c>
      <c r="AO78" s="177">
        <f t="shared" si="42"/>
        <v>0</v>
      </c>
      <c r="AP78" s="177">
        <f t="shared" si="42"/>
        <v>0</v>
      </c>
      <c r="AQ78" s="177">
        <f t="shared" si="43"/>
        <v>0</v>
      </c>
      <c r="AR78" s="177">
        <f t="shared" si="43"/>
        <v>0</v>
      </c>
      <c r="AS78" s="177">
        <f t="shared" si="43"/>
        <v>0</v>
      </c>
      <c r="AT78" s="177">
        <f t="shared" si="43"/>
        <v>0</v>
      </c>
      <c r="AU78" s="177">
        <f t="shared" si="43"/>
        <v>0</v>
      </c>
      <c r="AV78" s="177">
        <f t="shared" si="43"/>
        <v>0</v>
      </c>
      <c r="AW78" s="177">
        <f t="shared" si="43"/>
        <v>0</v>
      </c>
      <c r="AX78" s="177">
        <f t="shared" si="43"/>
        <v>0</v>
      </c>
      <c r="AY78" s="177">
        <f t="shared" si="43"/>
        <v>0</v>
      </c>
      <c r="AZ78" s="177">
        <f t="shared" si="43"/>
        <v>0</v>
      </c>
      <c r="BA78" s="177">
        <f t="shared" si="43"/>
        <v>0</v>
      </c>
      <c r="BB78" s="177">
        <f t="shared" si="43"/>
        <v>0</v>
      </c>
      <c r="BC78" s="177">
        <f t="shared" si="43"/>
        <v>0</v>
      </c>
      <c r="BD78" s="177">
        <f t="shared" si="43"/>
        <v>0</v>
      </c>
      <c r="BE78" s="177">
        <f t="shared" si="43"/>
        <v>0</v>
      </c>
      <c r="BF78" s="177">
        <f t="shared" si="43"/>
        <v>0</v>
      </c>
      <c r="BG78" s="67"/>
      <c r="BH78" s="67"/>
    </row>
    <row r="79" spans="1:60" hidden="1" outlineLevel="1" x14ac:dyDescent="0.2">
      <c r="A79" s="67"/>
      <c r="B79" s="67"/>
      <c r="C79" s="67"/>
      <c r="D79" s="178">
        <f t="shared" si="44"/>
        <v>8</v>
      </c>
      <c r="E79" s="67"/>
      <c r="F79" s="67"/>
      <c r="G79" s="67"/>
      <c r="H79" s="67"/>
      <c r="I79" s="67"/>
      <c r="J79" s="67"/>
      <c r="K79" s="67"/>
      <c r="L79" s="67"/>
      <c r="M79" s="67"/>
      <c r="N79" s="67"/>
      <c r="O79" s="67"/>
      <c r="P79" s="67"/>
      <c r="Q79" s="67"/>
      <c r="R79" s="177" t="e">
        <f>Q$66</f>
        <v>#NUM!</v>
      </c>
      <c r="S79" s="177">
        <f t="shared" si="41"/>
        <v>0</v>
      </c>
      <c r="T79" s="177">
        <f t="shared" si="41"/>
        <v>0</v>
      </c>
      <c r="U79" s="177">
        <f t="shared" si="41"/>
        <v>0</v>
      </c>
      <c r="V79" s="177">
        <f t="shared" si="41"/>
        <v>0</v>
      </c>
      <c r="W79" s="177">
        <f t="shared" si="41"/>
        <v>0</v>
      </c>
      <c r="X79" s="177">
        <f t="shared" si="41"/>
        <v>0</v>
      </c>
      <c r="Y79" s="177">
        <f t="shared" si="41"/>
        <v>0</v>
      </c>
      <c r="Z79" s="177">
        <f t="shared" si="41"/>
        <v>0</v>
      </c>
      <c r="AA79" s="177">
        <f t="shared" si="42"/>
        <v>0</v>
      </c>
      <c r="AB79" s="177">
        <f t="shared" si="42"/>
        <v>0</v>
      </c>
      <c r="AC79" s="177">
        <f t="shared" si="42"/>
        <v>0</v>
      </c>
      <c r="AD79" s="177">
        <f t="shared" si="42"/>
        <v>0</v>
      </c>
      <c r="AE79" s="177">
        <f t="shared" si="42"/>
        <v>0</v>
      </c>
      <c r="AF79" s="177">
        <f t="shared" si="42"/>
        <v>0</v>
      </c>
      <c r="AG79" s="177">
        <f t="shared" si="42"/>
        <v>0</v>
      </c>
      <c r="AH79" s="177">
        <f t="shared" si="42"/>
        <v>0</v>
      </c>
      <c r="AI79" s="177">
        <f t="shared" si="42"/>
        <v>0</v>
      </c>
      <c r="AJ79" s="177">
        <f t="shared" si="42"/>
        <v>0</v>
      </c>
      <c r="AK79" s="177">
        <f t="shared" si="42"/>
        <v>0</v>
      </c>
      <c r="AL79" s="177">
        <f t="shared" si="42"/>
        <v>0</v>
      </c>
      <c r="AM79" s="177">
        <f t="shared" si="42"/>
        <v>0</v>
      </c>
      <c r="AN79" s="177">
        <f t="shared" si="42"/>
        <v>0</v>
      </c>
      <c r="AO79" s="177">
        <f t="shared" si="42"/>
        <v>0</v>
      </c>
      <c r="AP79" s="177">
        <f t="shared" si="42"/>
        <v>0</v>
      </c>
      <c r="AQ79" s="177">
        <f t="shared" si="43"/>
        <v>0</v>
      </c>
      <c r="AR79" s="177">
        <f t="shared" si="43"/>
        <v>0</v>
      </c>
      <c r="AS79" s="177">
        <f t="shared" si="43"/>
        <v>0</v>
      </c>
      <c r="AT79" s="177">
        <f t="shared" si="43"/>
        <v>0</v>
      </c>
      <c r="AU79" s="177">
        <f t="shared" si="43"/>
        <v>0</v>
      </c>
      <c r="AV79" s="177">
        <f t="shared" si="43"/>
        <v>0</v>
      </c>
      <c r="AW79" s="177">
        <f t="shared" si="43"/>
        <v>0</v>
      </c>
      <c r="AX79" s="177">
        <f t="shared" si="43"/>
        <v>0</v>
      </c>
      <c r="AY79" s="177">
        <f t="shared" si="43"/>
        <v>0</v>
      </c>
      <c r="AZ79" s="177">
        <f t="shared" si="43"/>
        <v>0</v>
      </c>
      <c r="BA79" s="177">
        <f t="shared" si="43"/>
        <v>0</v>
      </c>
      <c r="BB79" s="177">
        <f t="shared" si="43"/>
        <v>0</v>
      </c>
      <c r="BC79" s="177">
        <f t="shared" si="43"/>
        <v>0</v>
      </c>
      <c r="BD79" s="177">
        <f t="shared" si="43"/>
        <v>0</v>
      </c>
      <c r="BE79" s="177">
        <f t="shared" si="43"/>
        <v>0</v>
      </c>
      <c r="BF79" s="177">
        <f t="shared" si="43"/>
        <v>0</v>
      </c>
      <c r="BG79" s="67"/>
      <c r="BH79" s="67"/>
    </row>
    <row r="80" spans="1:60" collapsed="1" x14ac:dyDescent="0.2">
      <c r="A80" s="67"/>
      <c r="B80" s="67"/>
      <c r="C80" s="67"/>
      <c r="D80" s="178">
        <f t="shared" si="44"/>
        <v>9</v>
      </c>
      <c r="E80" s="67"/>
      <c r="F80" s="67"/>
      <c r="G80" s="67"/>
      <c r="H80" s="67"/>
      <c r="I80" s="67"/>
      <c r="J80" s="67"/>
      <c r="K80" s="67"/>
      <c r="L80" s="67"/>
      <c r="M80" s="67"/>
      <c r="N80" s="67"/>
      <c r="O80" s="67"/>
      <c r="P80" s="67"/>
      <c r="Q80" s="67"/>
      <c r="R80" s="67"/>
      <c r="S80" s="177" t="e">
        <f>R$66</f>
        <v>#NUM!</v>
      </c>
      <c r="T80" s="177">
        <f t="shared" si="41"/>
        <v>0</v>
      </c>
      <c r="U80" s="177">
        <f t="shared" si="41"/>
        <v>0</v>
      </c>
      <c r="V80" s="177">
        <f t="shared" si="41"/>
        <v>0</v>
      </c>
      <c r="W80" s="177">
        <f t="shared" si="41"/>
        <v>0</v>
      </c>
      <c r="X80" s="177">
        <f t="shared" si="41"/>
        <v>0</v>
      </c>
      <c r="Y80" s="177">
        <f t="shared" si="41"/>
        <v>0</v>
      </c>
      <c r="Z80" s="177">
        <f t="shared" si="41"/>
        <v>0</v>
      </c>
      <c r="AA80" s="177">
        <f t="shared" si="42"/>
        <v>0</v>
      </c>
      <c r="AB80" s="177">
        <f t="shared" si="42"/>
        <v>0</v>
      </c>
      <c r="AC80" s="177">
        <f t="shared" si="42"/>
        <v>0</v>
      </c>
      <c r="AD80" s="177">
        <f t="shared" si="42"/>
        <v>0</v>
      </c>
      <c r="AE80" s="177">
        <f t="shared" si="42"/>
        <v>0</v>
      </c>
      <c r="AF80" s="177">
        <f t="shared" si="42"/>
        <v>0</v>
      </c>
      <c r="AG80" s="177">
        <f t="shared" si="42"/>
        <v>0</v>
      </c>
      <c r="AH80" s="177">
        <f t="shared" si="42"/>
        <v>0</v>
      </c>
      <c r="AI80" s="177">
        <f t="shared" si="42"/>
        <v>0</v>
      </c>
      <c r="AJ80" s="177">
        <f t="shared" si="42"/>
        <v>0</v>
      </c>
      <c r="AK80" s="177">
        <f t="shared" si="42"/>
        <v>0</v>
      </c>
      <c r="AL80" s="177">
        <f t="shared" si="42"/>
        <v>0</v>
      </c>
      <c r="AM80" s="177">
        <f t="shared" si="42"/>
        <v>0</v>
      </c>
      <c r="AN80" s="177">
        <f t="shared" si="42"/>
        <v>0</v>
      </c>
      <c r="AO80" s="177">
        <f t="shared" si="42"/>
        <v>0</v>
      </c>
      <c r="AP80" s="177">
        <f t="shared" si="42"/>
        <v>0</v>
      </c>
      <c r="AQ80" s="177">
        <f t="shared" si="43"/>
        <v>0</v>
      </c>
      <c r="AR80" s="177">
        <f t="shared" si="43"/>
        <v>0</v>
      </c>
      <c r="AS80" s="177">
        <f t="shared" si="43"/>
        <v>0</v>
      </c>
      <c r="AT80" s="177">
        <f t="shared" si="43"/>
        <v>0</v>
      </c>
      <c r="AU80" s="177">
        <f t="shared" si="43"/>
        <v>0</v>
      </c>
      <c r="AV80" s="177">
        <f t="shared" si="43"/>
        <v>0</v>
      </c>
      <c r="AW80" s="177">
        <f t="shared" si="43"/>
        <v>0</v>
      </c>
      <c r="AX80" s="177">
        <f t="shared" si="43"/>
        <v>0</v>
      </c>
      <c r="AY80" s="177">
        <f t="shared" si="43"/>
        <v>0</v>
      </c>
      <c r="AZ80" s="177">
        <f t="shared" si="43"/>
        <v>0</v>
      </c>
      <c r="BA80" s="177">
        <f t="shared" si="43"/>
        <v>0</v>
      </c>
      <c r="BB80" s="177">
        <f t="shared" si="43"/>
        <v>0</v>
      </c>
      <c r="BC80" s="177">
        <f t="shared" si="43"/>
        <v>0</v>
      </c>
      <c r="BD80" s="177">
        <f t="shared" si="43"/>
        <v>0</v>
      </c>
      <c r="BE80" s="177">
        <f t="shared" si="43"/>
        <v>0</v>
      </c>
      <c r="BF80" s="177">
        <f t="shared" si="43"/>
        <v>0</v>
      </c>
      <c r="BG80" s="67"/>
      <c r="BH80" s="67"/>
    </row>
    <row r="81" spans="1:60" hidden="1" outlineLevel="1" x14ac:dyDescent="0.2">
      <c r="A81" s="67"/>
      <c r="B81" s="67"/>
      <c r="C81" s="67"/>
      <c r="D81" s="178">
        <f t="shared" si="44"/>
        <v>10</v>
      </c>
      <c r="E81" s="67"/>
      <c r="F81" s="67"/>
      <c r="G81" s="67"/>
      <c r="H81" s="67"/>
      <c r="I81" s="67"/>
      <c r="J81" s="67"/>
      <c r="K81" s="67"/>
      <c r="L81" s="67"/>
      <c r="M81" s="67"/>
      <c r="N81" s="67"/>
      <c r="O81" s="67"/>
      <c r="P81" s="67"/>
      <c r="Q81" s="67"/>
      <c r="R81" s="67"/>
      <c r="S81" s="67"/>
      <c r="T81" s="177" t="e">
        <f>S$66</f>
        <v>#NUM!</v>
      </c>
      <c r="U81" s="177">
        <f t="shared" si="41"/>
        <v>0</v>
      </c>
      <c r="V81" s="177">
        <f t="shared" si="41"/>
        <v>0</v>
      </c>
      <c r="W81" s="177">
        <f t="shared" si="41"/>
        <v>0</v>
      </c>
      <c r="X81" s="177">
        <f t="shared" si="41"/>
        <v>0</v>
      </c>
      <c r="Y81" s="177">
        <f t="shared" si="41"/>
        <v>0</v>
      </c>
      <c r="Z81" s="177">
        <f t="shared" si="41"/>
        <v>0</v>
      </c>
      <c r="AA81" s="177">
        <f t="shared" si="42"/>
        <v>0</v>
      </c>
      <c r="AB81" s="177">
        <f t="shared" si="42"/>
        <v>0</v>
      </c>
      <c r="AC81" s="177">
        <f t="shared" si="42"/>
        <v>0</v>
      </c>
      <c r="AD81" s="177">
        <f t="shared" si="42"/>
        <v>0</v>
      </c>
      <c r="AE81" s="177">
        <f t="shared" si="42"/>
        <v>0</v>
      </c>
      <c r="AF81" s="177">
        <f t="shared" si="42"/>
        <v>0</v>
      </c>
      <c r="AG81" s="177">
        <f t="shared" si="42"/>
        <v>0</v>
      </c>
      <c r="AH81" s="177">
        <f t="shared" si="42"/>
        <v>0</v>
      </c>
      <c r="AI81" s="177">
        <f t="shared" si="42"/>
        <v>0</v>
      </c>
      <c r="AJ81" s="177">
        <f t="shared" si="42"/>
        <v>0</v>
      </c>
      <c r="AK81" s="177">
        <f t="shared" si="42"/>
        <v>0</v>
      </c>
      <c r="AL81" s="177">
        <f t="shared" si="42"/>
        <v>0</v>
      </c>
      <c r="AM81" s="177">
        <f t="shared" si="42"/>
        <v>0</v>
      </c>
      <c r="AN81" s="177">
        <f t="shared" si="42"/>
        <v>0</v>
      </c>
      <c r="AO81" s="177">
        <f t="shared" si="42"/>
        <v>0</v>
      </c>
      <c r="AP81" s="177">
        <f t="shared" si="42"/>
        <v>0</v>
      </c>
      <c r="AQ81" s="177">
        <f t="shared" si="43"/>
        <v>0</v>
      </c>
      <c r="AR81" s="177">
        <f t="shared" si="43"/>
        <v>0</v>
      </c>
      <c r="AS81" s="177">
        <f t="shared" si="43"/>
        <v>0</v>
      </c>
      <c r="AT81" s="177">
        <f t="shared" si="43"/>
        <v>0</v>
      </c>
      <c r="AU81" s="177">
        <f t="shared" si="43"/>
        <v>0</v>
      </c>
      <c r="AV81" s="177">
        <f t="shared" si="43"/>
        <v>0</v>
      </c>
      <c r="AW81" s="177">
        <f t="shared" si="43"/>
        <v>0</v>
      </c>
      <c r="AX81" s="177">
        <f t="shared" si="43"/>
        <v>0</v>
      </c>
      <c r="AY81" s="177">
        <f t="shared" si="43"/>
        <v>0</v>
      </c>
      <c r="AZ81" s="177">
        <f t="shared" si="43"/>
        <v>0</v>
      </c>
      <c r="BA81" s="177">
        <f t="shared" si="43"/>
        <v>0</v>
      </c>
      <c r="BB81" s="177">
        <f t="shared" si="43"/>
        <v>0</v>
      </c>
      <c r="BC81" s="177">
        <f t="shared" si="43"/>
        <v>0</v>
      </c>
      <c r="BD81" s="177">
        <f t="shared" si="43"/>
        <v>0</v>
      </c>
      <c r="BE81" s="177">
        <f t="shared" si="43"/>
        <v>0</v>
      </c>
      <c r="BF81" s="177">
        <f t="shared" si="43"/>
        <v>0</v>
      </c>
      <c r="BG81" s="67"/>
      <c r="BH81" s="67"/>
    </row>
    <row r="82" spans="1:60" hidden="1" outlineLevel="1" x14ac:dyDescent="0.2">
      <c r="A82" s="67"/>
      <c r="B82" s="67"/>
      <c r="C82" s="67"/>
      <c r="D82" s="178">
        <f t="shared" si="44"/>
        <v>11</v>
      </c>
      <c r="E82" s="67"/>
      <c r="F82" s="67"/>
      <c r="G82" s="67"/>
      <c r="H82" s="67"/>
      <c r="I82" s="67"/>
      <c r="J82" s="67"/>
      <c r="K82" s="67"/>
      <c r="L82" s="67"/>
      <c r="M82" s="67"/>
      <c r="N82" s="67"/>
      <c r="O82" s="67"/>
      <c r="P82" s="67"/>
      <c r="Q82" s="67"/>
      <c r="R82" s="67"/>
      <c r="S82" s="67"/>
      <c r="T82" s="67"/>
      <c r="U82" s="177" t="e">
        <f>T$66</f>
        <v>#NUM!</v>
      </c>
      <c r="V82" s="177">
        <f t="shared" si="41"/>
        <v>0</v>
      </c>
      <c r="W82" s="177">
        <f t="shared" si="41"/>
        <v>0</v>
      </c>
      <c r="X82" s="177">
        <f t="shared" si="41"/>
        <v>0</v>
      </c>
      <c r="Y82" s="177">
        <f t="shared" si="41"/>
        <v>0</v>
      </c>
      <c r="Z82" s="177">
        <f t="shared" si="41"/>
        <v>0</v>
      </c>
      <c r="AA82" s="177">
        <f t="shared" si="42"/>
        <v>0</v>
      </c>
      <c r="AB82" s="177">
        <f t="shared" si="42"/>
        <v>0</v>
      </c>
      <c r="AC82" s="177">
        <f t="shared" si="42"/>
        <v>0</v>
      </c>
      <c r="AD82" s="177">
        <f t="shared" si="42"/>
        <v>0</v>
      </c>
      <c r="AE82" s="177">
        <f t="shared" si="42"/>
        <v>0</v>
      </c>
      <c r="AF82" s="177">
        <f t="shared" si="42"/>
        <v>0</v>
      </c>
      <c r="AG82" s="177">
        <f t="shared" si="42"/>
        <v>0</v>
      </c>
      <c r="AH82" s="177">
        <f t="shared" si="42"/>
        <v>0</v>
      </c>
      <c r="AI82" s="177">
        <f t="shared" si="42"/>
        <v>0</v>
      </c>
      <c r="AJ82" s="177">
        <f t="shared" si="42"/>
        <v>0</v>
      </c>
      <c r="AK82" s="177">
        <f t="shared" si="42"/>
        <v>0</v>
      </c>
      <c r="AL82" s="177">
        <f t="shared" si="42"/>
        <v>0</v>
      </c>
      <c r="AM82" s="177">
        <f t="shared" si="42"/>
        <v>0</v>
      </c>
      <c r="AN82" s="177">
        <f t="shared" si="42"/>
        <v>0</v>
      </c>
      <c r="AO82" s="177">
        <f t="shared" si="42"/>
        <v>0</v>
      </c>
      <c r="AP82" s="177">
        <f t="shared" si="42"/>
        <v>0</v>
      </c>
      <c r="AQ82" s="177">
        <f t="shared" si="43"/>
        <v>0</v>
      </c>
      <c r="AR82" s="177">
        <f t="shared" si="43"/>
        <v>0</v>
      </c>
      <c r="AS82" s="177">
        <f t="shared" si="43"/>
        <v>0</v>
      </c>
      <c r="AT82" s="177">
        <f t="shared" si="43"/>
        <v>0</v>
      </c>
      <c r="AU82" s="177">
        <f t="shared" si="43"/>
        <v>0</v>
      </c>
      <c r="AV82" s="177">
        <f t="shared" si="43"/>
        <v>0</v>
      </c>
      <c r="AW82" s="177">
        <f t="shared" si="43"/>
        <v>0</v>
      </c>
      <c r="AX82" s="177">
        <f t="shared" si="43"/>
        <v>0</v>
      </c>
      <c r="AY82" s="177">
        <f t="shared" si="43"/>
        <v>0</v>
      </c>
      <c r="AZ82" s="177">
        <f t="shared" si="43"/>
        <v>0</v>
      </c>
      <c r="BA82" s="177">
        <f t="shared" si="43"/>
        <v>0</v>
      </c>
      <c r="BB82" s="177">
        <f t="shared" si="43"/>
        <v>0</v>
      </c>
      <c r="BC82" s="177">
        <f t="shared" si="43"/>
        <v>0</v>
      </c>
      <c r="BD82" s="177">
        <f t="shared" si="43"/>
        <v>0</v>
      </c>
      <c r="BE82" s="177">
        <f t="shared" si="43"/>
        <v>0</v>
      </c>
      <c r="BF82" s="177">
        <f t="shared" si="43"/>
        <v>0</v>
      </c>
      <c r="BG82" s="67"/>
      <c r="BH82" s="67"/>
    </row>
    <row r="83" spans="1:60" hidden="1" outlineLevel="1" x14ac:dyDescent="0.2">
      <c r="A83" s="67"/>
      <c r="B83" s="67"/>
      <c r="C83" s="67"/>
      <c r="D83" s="178">
        <f t="shared" si="44"/>
        <v>12</v>
      </c>
      <c r="E83" s="67"/>
      <c r="F83" s="67"/>
      <c r="G83" s="67"/>
      <c r="H83" s="67"/>
      <c r="I83" s="67"/>
      <c r="J83" s="67"/>
      <c r="K83" s="67"/>
      <c r="L83" s="67"/>
      <c r="M83" s="67"/>
      <c r="N83" s="67"/>
      <c r="O83" s="67"/>
      <c r="P83" s="67"/>
      <c r="Q83" s="67"/>
      <c r="R83" s="67"/>
      <c r="S83" s="67"/>
      <c r="T83" s="67"/>
      <c r="U83" s="67"/>
      <c r="V83" s="177" t="e">
        <f>U$66</f>
        <v>#NUM!</v>
      </c>
      <c r="W83" s="177">
        <f t="shared" si="41"/>
        <v>0</v>
      </c>
      <c r="X83" s="177">
        <f t="shared" si="41"/>
        <v>0</v>
      </c>
      <c r="Y83" s="177">
        <f t="shared" si="41"/>
        <v>0</v>
      </c>
      <c r="Z83" s="177">
        <f t="shared" si="41"/>
        <v>0</v>
      </c>
      <c r="AA83" s="177">
        <f t="shared" si="42"/>
        <v>0</v>
      </c>
      <c r="AB83" s="177">
        <f t="shared" si="42"/>
        <v>0</v>
      </c>
      <c r="AC83" s="177">
        <f t="shared" si="42"/>
        <v>0</v>
      </c>
      <c r="AD83" s="177">
        <f t="shared" si="42"/>
        <v>0</v>
      </c>
      <c r="AE83" s="177">
        <f t="shared" si="42"/>
        <v>0</v>
      </c>
      <c r="AF83" s="177">
        <f t="shared" si="42"/>
        <v>0</v>
      </c>
      <c r="AG83" s="177">
        <f t="shared" si="42"/>
        <v>0</v>
      </c>
      <c r="AH83" s="177">
        <f t="shared" si="42"/>
        <v>0</v>
      </c>
      <c r="AI83" s="177">
        <f t="shared" si="42"/>
        <v>0</v>
      </c>
      <c r="AJ83" s="177">
        <f t="shared" si="42"/>
        <v>0</v>
      </c>
      <c r="AK83" s="177">
        <f t="shared" si="42"/>
        <v>0</v>
      </c>
      <c r="AL83" s="177">
        <f t="shared" si="42"/>
        <v>0</v>
      </c>
      <c r="AM83" s="177">
        <f t="shared" si="42"/>
        <v>0</v>
      </c>
      <c r="AN83" s="177">
        <f t="shared" si="42"/>
        <v>0</v>
      </c>
      <c r="AO83" s="177">
        <f t="shared" si="42"/>
        <v>0</v>
      </c>
      <c r="AP83" s="177">
        <f t="shared" si="42"/>
        <v>0</v>
      </c>
      <c r="AQ83" s="177">
        <f t="shared" si="43"/>
        <v>0</v>
      </c>
      <c r="AR83" s="177">
        <f t="shared" si="43"/>
        <v>0</v>
      </c>
      <c r="AS83" s="177">
        <f t="shared" si="43"/>
        <v>0</v>
      </c>
      <c r="AT83" s="177">
        <f t="shared" si="43"/>
        <v>0</v>
      </c>
      <c r="AU83" s="177">
        <f t="shared" si="43"/>
        <v>0</v>
      </c>
      <c r="AV83" s="177">
        <f t="shared" si="43"/>
        <v>0</v>
      </c>
      <c r="AW83" s="177">
        <f t="shared" si="43"/>
        <v>0</v>
      </c>
      <c r="AX83" s="177">
        <f t="shared" si="43"/>
        <v>0</v>
      </c>
      <c r="AY83" s="177">
        <f t="shared" si="43"/>
        <v>0</v>
      </c>
      <c r="AZ83" s="177">
        <f t="shared" si="43"/>
        <v>0</v>
      </c>
      <c r="BA83" s="177">
        <f t="shared" si="43"/>
        <v>0</v>
      </c>
      <c r="BB83" s="177">
        <f t="shared" si="43"/>
        <v>0</v>
      </c>
      <c r="BC83" s="177">
        <f t="shared" si="43"/>
        <v>0</v>
      </c>
      <c r="BD83" s="177">
        <f t="shared" si="43"/>
        <v>0</v>
      </c>
      <c r="BE83" s="177">
        <f t="shared" si="43"/>
        <v>0</v>
      </c>
      <c r="BF83" s="177">
        <f t="shared" si="43"/>
        <v>0</v>
      </c>
      <c r="BG83" s="67"/>
      <c r="BH83" s="67"/>
    </row>
    <row r="84" spans="1:60" hidden="1" outlineLevel="1" x14ac:dyDescent="0.2">
      <c r="A84" s="67"/>
      <c r="B84" s="67"/>
      <c r="C84" s="67"/>
      <c r="D84" s="178">
        <f t="shared" si="44"/>
        <v>13</v>
      </c>
      <c r="E84" s="67"/>
      <c r="F84" s="67"/>
      <c r="G84" s="67"/>
      <c r="H84" s="67"/>
      <c r="I84" s="67"/>
      <c r="J84" s="67"/>
      <c r="K84" s="67"/>
      <c r="L84" s="67"/>
      <c r="M84" s="67"/>
      <c r="N84" s="67"/>
      <c r="O84" s="67"/>
      <c r="P84" s="67"/>
      <c r="Q84" s="67"/>
      <c r="R84" s="67"/>
      <c r="S84" s="67"/>
      <c r="T84" s="67"/>
      <c r="U84" s="67"/>
      <c r="V84" s="67"/>
      <c r="W84" s="177" t="e">
        <f>V$66</f>
        <v>#NUM!</v>
      </c>
      <c r="X84" s="177">
        <f t="shared" si="41"/>
        <v>0</v>
      </c>
      <c r="Y84" s="177">
        <f t="shared" si="41"/>
        <v>0</v>
      </c>
      <c r="Z84" s="177">
        <f t="shared" si="41"/>
        <v>0</v>
      </c>
      <c r="AA84" s="177">
        <f t="shared" si="42"/>
        <v>0</v>
      </c>
      <c r="AB84" s="177">
        <f t="shared" si="42"/>
        <v>0</v>
      </c>
      <c r="AC84" s="177">
        <f t="shared" si="42"/>
        <v>0</v>
      </c>
      <c r="AD84" s="177">
        <f t="shared" si="42"/>
        <v>0</v>
      </c>
      <c r="AE84" s="177">
        <f t="shared" si="42"/>
        <v>0</v>
      </c>
      <c r="AF84" s="177">
        <f t="shared" si="42"/>
        <v>0</v>
      </c>
      <c r="AG84" s="177">
        <f t="shared" si="42"/>
        <v>0</v>
      </c>
      <c r="AH84" s="177">
        <f t="shared" si="42"/>
        <v>0</v>
      </c>
      <c r="AI84" s="177">
        <f t="shared" si="42"/>
        <v>0</v>
      </c>
      <c r="AJ84" s="177">
        <f t="shared" si="42"/>
        <v>0</v>
      </c>
      <c r="AK84" s="177">
        <f t="shared" si="42"/>
        <v>0</v>
      </c>
      <c r="AL84" s="177">
        <f t="shared" si="42"/>
        <v>0</v>
      </c>
      <c r="AM84" s="177">
        <f t="shared" si="42"/>
        <v>0</v>
      </c>
      <c r="AN84" s="177">
        <f t="shared" si="42"/>
        <v>0</v>
      </c>
      <c r="AO84" s="177">
        <f t="shared" si="42"/>
        <v>0</v>
      </c>
      <c r="AP84" s="177">
        <f t="shared" si="42"/>
        <v>0</v>
      </c>
      <c r="AQ84" s="177">
        <f t="shared" si="43"/>
        <v>0</v>
      </c>
      <c r="AR84" s="177">
        <f t="shared" si="43"/>
        <v>0</v>
      </c>
      <c r="AS84" s="177">
        <f t="shared" si="43"/>
        <v>0</v>
      </c>
      <c r="AT84" s="177">
        <f t="shared" si="43"/>
        <v>0</v>
      </c>
      <c r="AU84" s="177">
        <f t="shared" si="43"/>
        <v>0</v>
      </c>
      <c r="AV84" s="177">
        <f t="shared" si="43"/>
        <v>0</v>
      </c>
      <c r="AW84" s="177">
        <f t="shared" si="43"/>
        <v>0</v>
      </c>
      <c r="AX84" s="177">
        <f t="shared" si="43"/>
        <v>0</v>
      </c>
      <c r="AY84" s="177">
        <f t="shared" si="43"/>
        <v>0</v>
      </c>
      <c r="AZ84" s="177">
        <f t="shared" si="43"/>
        <v>0</v>
      </c>
      <c r="BA84" s="177">
        <f t="shared" si="43"/>
        <v>0</v>
      </c>
      <c r="BB84" s="177">
        <f t="shared" si="43"/>
        <v>0</v>
      </c>
      <c r="BC84" s="177">
        <f t="shared" si="43"/>
        <v>0</v>
      </c>
      <c r="BD84" s="177">
        <f t="shared" si="43"/>
        <v>0</v>
      </c>
      <c r="BE84" s="177">
        <f t="shared" si="43"/>
        <v>0</v>
      </c>
      <c r="BF84" s="177">
        <f t="shared" si="43"/>
        <v>0</v>
      </c>
      <c r="BG84" s="67"/>
      <c r="BH84" s="67"/>
    </row>
    <row r="85" spans="1:60" hidden="1" outlineLevel="1" x14ac:dyDescent="0.2">
      <c r="A85" s="67"/>
      <c r="B85" s="67"/>
      <c r="C85" s="67"/>
      <c r="D85" s="178">
        <f t="shared" si="44"/>
        <v>14</v>
      </c>
      <c r="E85" s="67"/>
      <c r="F85" s="67"/>
      <c r="G85" s="67"/>
      <c r="H85" s="67"/>
      <c r="I85" s="67"/>
      <c r="J85" s="67"/>
      <c r="K85" s="67"/>
      <c r="L85" s="67"/>
      <c r="M85" s="67"/>
      <c r="N85" s="67"/>
      <c r="O85" s="67"/>
      <c r="P85" s="67"/>
      <c r="Q85" s="67"/>
      <c r="R85" s="67"/>
      <c r="S85" s="67"/>
      <c r="T85" s="67"/>
      <c r="U85" s="67"/>
      <c r="V85" s="67"/>
      <c r="W85" s="67"/>
      <c r="X85" s="177" t="e">
        <f>W$66</f>
        <v>#NUM!</v>
      </c>
      <c r="Y85" s="177">
        <f t="shared" si="41"/>
        <v>0</v>
      </c>
      <c r="Z85" s="177">
        <f t="shared" si="41"/>
        <v>0</v>
      </c>
      <c r="AA85" s="177">
        <f t="shared" si="42"/>
        <v>0</v>
      </c>
      <c r="AB85" s="177">
        <f t="shared" si="42"/>
        <v>0</v>
      </c>
      <c r="AC85" s="177">
        <f t="shared" si="42"/>
        <v>0</v>
      </c>
      <c r="AD85" s="177">
        <f t="shared" si="42"/>
        <v>0</v>
      </c>
      <c r="AE85" s="177">
        <f t="shared" si="42"/>
        <v>0</v>
      </c>
      <c r="AF85" s="177">
        <f t="shared" si="42"/>
        <v>0</v>
      </c>
      <c r="AG85" s="177">
        <f t="shared" si="42"/>
        <v>0</v>
      </c>
      <c r="AH85" s="177">
        <f t="shared" si="42"/>
        <v>0</v>
      </c>
      <c r="AI85" s="177">
        <f t="shared" si="42"/>
        <v>0</v>
      </c>
      <c r="AJ85" s="177">
        <f t="shared" si="42"/>
        <v>0</v>
      </c>
      <c r="AK85" s="177">
        <f t="shared" si="42"/>
        <v>0</v>
      </c>
      <c r="AL85" s="177">
        <f t="shared" si="42"/>
        <v>0</v>
      </c>
      <c r="AM85" s="177">
        <f t="shared" si="42"/>
        <v>0</v>
      </c>
      <c r="AN85" s="177">
        <f t="shared" si="42"/>
        <v>0</v>
      </c>
      <c r="AO85" s="177">
        <f t="shared" si="42"/>
        <v>0</v>
      </c>
      <c r="AP85" s="177">
        <f t="shared" si="42"/>
        <v>0</v>
      </c>
      <c r="AQ85" s="177">
        <f t="shared" si="43"/>
        <v>0</v>
      </c>
      <c r="AR85" s="177">
        <f t="shared" si="43"/>
        <v>0</v>
      </c>
      <c r="AS85" s="177">
        <f t="shared" si="43"/>
        <v>0</v>
      </c>
      <c r="AT85" s="177">
        <f t="shared" si="43"/>
        <v>0</v>
      </c>
      <c r="AU85" s="177">
        <f t="shared" si="43"/>
        <v>0</v>
      </c>
      <c r="AV85" s="177">
        <f t="shared" si="43"/>
        <v>0</v>
      </c>
      <c r="AW85" s="177">
        <f t="shared" si="43"/>
        <v>0</v>
      </c>
      <c r="AX85" s="177">
        <f t="shared" si="43"/>
        <v>0</v>
      </c>
      <c r="AY85" s="177">
        <f t="shared" si="43"/>
        <v>0</v>
      </c>
      <c r="AZ85" s="177">
        <f t="shared" si="43"/>
        <v>0</v>
      </c>
      <c r="BA85" s="177">
        <f t="shared" si="43"/>
        <v>0</v>
      </c>
      <c r="BB85" s="177">
        <f t="shared" si="43"/>
        <v>0</v>
      </c>
      <c r="BC85" s="177">
        <f t="shared" si="43"/>
        <v>0</v>
      </c>
      <c r="BD85" s="177">
        <f t="shared" si="43"/>
        <v>0</v>
      </c>
      <c r="BE85" s="177">
        <f t="shared" si="43"/>
        <v>0</v>
      </c>
      <c r="BF85" s="177">
        <f t="shared" si="43"/>
        <v>0</v>
      </c>
      <c r="BG85" s="67"/>
      <c r="BH85" s="67"/>
    </row>
    <row r="86" spans="1:60" hidden="1" outlineLevel="1" x14ac:dyDescent="0.2">
      <c r="A86" s="67"/>
      <c r="B86" s="67"/>
      <c r="C86" s="67"/>
      <c r="D86" s="178">
        <f t="shared" si="44"/>
        <v>15</v>
      </c>
      <c r="E86" s="67"/>
      <c r="F86" s="67"/>
      <c r="G86" s="67"/>
      <c r="H86" s="67"/>
      <c r="I86" s="67"/>
      <c r="J86" s="67"/>
      <c r="K86" s="67"/>
      <c r="L86" s="67"/>
      <c r="M86" s="67"/>
      <c r="N86" s="67"/>
      <c r="O86" s="67"/>
      <c r="P86" s="67"/>
      <c r="Q86" s="67"/>
      <c r="R86" s="67"/>
      <c r="S86" s="67"/>
      <c r="T86" s="67"/>
      <c r="U86" s="67"/>
      <c r="V86" s="67"/>
      <c r="W86" s="67"/>
      <c r="X86" s="67"/>
      <c r="Y86" s="177" t="e">
        <f>X$66</f>
        <v>#NUM!</v>
      </c>
      <c r="Z86" s="177">
        <f t="shared" si="41"/>
        <v>0</v>
      </c>
      <c r="AA86" s="177">
        <f t="shared" si="42"/>
        <v>0</v>
      </c>
      <c r="AB86" s="177">
        <f t="shared" si="42"/>
        <v>0</v>
      </c>
      <c r="AC86" s="177">
        <f t="shared" si="42"/>
        <v>0</v>
      </c>
      <c r="AD86" s="177">
        <f t="shared" si="42"/>
        <v>0</v>
      </c>
      <c r="AE86" s="177">
        <f t="shared" si="42"/>
        <v>0</v>
      </c>
      <c r="AF86" s="177">
        <f t="shared" si="42"/>
        <v>0</v>
      </c>
      <c r="AG86" s="177">
        <f t="shared" si="42"/>
        <v>0</v>
      </c>
      <c r="AH86" s="177">
        <f t="shared" si="42"/>
        <v>0</v>
      </c>
      <c r="AI86" s="177">
        <f t="shared" si="42"/>
        <v>0</v>
      </c>
      <c r="AJ86" s="177">
        <f t="shared" si="42"/>
        <v>0</v>
      </c>
      <c r="AK86" s="177">
        <f t="shared" si="42"/>
        <v>0</v>
      </c>
      <c r="AL86" s="177">
        <f t="shared" si="42"/>
        <v>0</v>
      </c>
      <c r="AM86" s="177">
        <f t="shared" si="42"/>
        <v>0</v>
      </c>
      <c r="AN86" s="177">
        <f t="shared" si="42"/>
        <v>0</v>
      </c>
      <c r="AO86" s="177">
        <f t="shared" si="42"/>
        <v>0</v>
      </c>
      <c r="AP86" s="177">
        <f t="shared" ref="AP86:BE101" si="45">IF((AP$5-$D86)&lt;=BondMat,AO86,0)</f>
        <v>0</v>
      </c>
      <c r="AQ86" s="177">
        <f t="shared" si="45"/>
        <v>0</v>
      </c>
      <c r="AR86" s="177">
        <f t="shared" si="45"/>
        <v>0</v>
      </c>
      <c r="AS86" s="177">
        <f t="shared" si="45"/>
        <v>0</v>
      </c>
      <c r="AT86" s="177">
        <f t="shared" si="45"/>
        <v>0</v>
      </c>
      <c r="AU86" s="177">
        <f t="shared" si="45"/>
        <v>0</v>
      </c>
      <c r="AV86" s="177">
        <f t="shared" si="45"/>
        <v>0</v>
      </c>
      <c r="AW86" s="177">
        <f t="shared" si="45"/>
        <v>0</v>
      </c>
      <c r="AX86" s="177">
        <f t="shared" si="45"/>
        <v>0</v>
      </c>
      <c r="AY86" s="177">
        <f t="shared" si="45"/>
        <v>0</v>
      </c>
      <c r="AZ86" s="177">
        <f t="shared" si="45"/>
        <v>0</v>
      </c>
      <c r="BA86" s="177">
        <f t="shared" si="45"/>
        <v>0</v>
      </c>
      <c r="BB86" s="177">
        <f t="shared" si="45"/>
        <v>0</v>
      </c>
      <c r="BC86" s="177">
        <f t="shared" si="45"/>
        <v>0</v>
      </c>
      <c r="BD86" s="177">
        <f t="shared" si="45"/>
        <v>0</v>
      </c>
      <c r="BE86" s="177">
        <f t="shared" si="45"/>
        <v>0</v>
      </c>
      <c r="BF86" s="177">
        <f t="shared" si="43"/>
        <v>0</v>
      </c>
      <c r="BG86" s="67"/>
      <c r="BH86" s="67"/>
    </row>
    <row r="87" spans="1:60" hidden="1" outlineLevel="1" x14ac:dyDescent="0.2">
      <c r="A87" s="67"/>
      <c r="B87" s="67"/>
      <c r="C87" s="67"/>
      <c r="D87" s="178">
        <f t="shared" si="44"/>
        <v>16</v>
      </c>
      <c r="E87" s="67"/>
      <c r="F87" s="67"/>
      <c r="G87" s="67"/>
      <c r="H87" s="67"/>
      <c r="I87" s="67"/>
      <c r="J87" s="67"/>
      <c r="K87" s="67"/>
      <c r="L87" s="67"/>
      <c r="M87" s="67"/>
      <c r="N87" s="67"/>
      <c r="O87" s="67"/>
      <c r="P87" s="67"/>
      <c r="Q87" s="67"/>
      <c r="R87" s="67"/>
      <c r="S87" s="67"/>
      <c r="T87" s="67"/>
      <c r="U87" s="67"/>
      <c r="V87" s="67"/>
      <c r="W87" s="67"/>
      <c r="X87" s="67"/>
      <c r="Y87" s="67"/>
      <c r="Z87" s="177" t="e">
        <f>Y$66</f>
        <v>#NUM!</v>
      </c>
      <c r="AA87" s="177">
        <f t="shared" ref="AA87:AP102" si="46">IF((AA$5-$D87)&lt;=BondMat,Z87,0)</f>
        <v>0</v>
      </c>
      <c r="AB87" s="177">
        <f t="shared" si="46"/>
        <v>0</v>
      </c>
      <c r="AC87" s="177">
        <f t="shared" si="46"/>
        <v>0</v>
      </c>
      <c r="AD87" s="177">
        <f t="shared" si="46"/>
        <v>0</v>
      </c>
      <c r="AE87" s="177">
        <f t="shared" si="46"/>
        <v>0</v>
      </c>
      <c r="AF87" s="177">
        <f t="shared" si="46"/>
        <v>0</v>
      </c>
      <c r="AG87" s="177">
        <f t="shared" si="46"/>
        <v>0</v>
      </c>
      <c r="AH87" s="177">
        <f t="shared" si="46"/>
        <v>0</v>
      </c>
      <c r="AI87" s="177">
        <f t="shared" si="46"/>
        <v>0</v>
      </c>
      <c r="AJ87" s="177">
        <f t="shared" si="46"/>
        <v>0</v>
      </c>
      <c r="AK87" s="177">
        <f t="shared" si="46"/>
        <v>0</v>
      </c>
      <c r="AL87" s="177">
        <f t="shared" si="46"/>
        <v>0</v>
      </c>
      <c r="AM87" s="177">
        <f t="shared" si="46"/>
        <v>0</v>
      </c>
      <c r="AN87" s="177">
        <f t="shared" si="46"/>
        <v>0</v>
      </c>
      <c r="AO87" s="177">
        <f t="shared" si="46"/>
        <v>0</v>
      </c>
      <c r="AP87" s="177">
        <f t="shared" si="46"/>
        <v>0</v>
      </c>
      <c r="AQ87" s="177">
        <f t="shared" si="45"/>
        <v>0</v>
      </c>
      <c r="AR87" s="177">
        <f t="shared" si="45"/>
        <v>0</v>
      </c>
      <c r="AS87" s="177">
        <f t="shared" si="45"/>
        <v>0</v>
      </c>
      <c r="AT87" s="177">
        <f t="shared" si="45"/>
        <v>0</v>
      </c>
      <c r="AU87" s="177">
        <f t="shared" si="45"/>
        <v>0</v>
      </c>
      <c r="AV87" s="177">
        <f t="shared" si="45"/>
        <v>0</v>
      </c>
      <c r="AW87" s="177">
        <f t="shared" si="45"/>
        <v>0</v>
      </c>
      <c r="AX87" s="177">
        <f t="shared" si="45"/>
        <v>0</v>
      </c>
      <c r="AY87" s="177">
        <f t="shared" si="45"/>
        <v>0</v>
      </c>
      <c r="AZ87" s="177">
        <f t="shared" si="45"/>
        <v>0</v>
      </c>
      <c r="BA87" s="177">
        <f t="shared" si="45"/>
        <v>0</v>
      </c>
      <c r="BB87" s="177">
        <f t="shared" si="45"/>
        <v>0</v>
      </c>
      <c r="BC87" s="177">
        <f t="shared" si="45"/>
        <v>0</v>
      </c>
      <c r="BD87" s="177">
        <f t="shared" si="45"/>
        <v>0</v>
      </c>
      <c r="BE87" s="177">
        <f t="shared" si="45"/>
        <v>0</v>
      </c>
      <c r="BF87" s="177">
        <f t="shared" ref="BF87:BF104" si="47">IF((BF$5-$D87)&lt;=BondMat,BE87,0)</f>
        <v>0</v>
      </c>
      <c r="BG87" s="67"/>
      <c r="BH87" s="67"/>
    </row>
    <row r="88" spans="1:60" hidden="1" outlineLevel="1" x14ac:dyDescent="0.2">
      <c r="A88" s="67"/>
      <c r="B88" s="67"/>
      <c r="C88" s="67"/>
      <c r="D88" s="178">
        <f t="shared" si="44"/>
        <v>17</v>
      </c>
      <c r="E88" s="67"/>
      <c r="F88" s="67"/>
      <c r="G88" s="67"/>
      <c r="H88" s="67"/>
      <c r="I88" s="67"/>
      <c r="J88" s="67"/>
      <c r="K88" s="67"/>
      <c r="L88" s="67"/>
      <c r="M88" s="67"/>
      <c r="N88" s="67"/>
      <c r="O88" s="67"/>
      <c r="P88" s="67"/>
      <c r="Q88" s="67"/>
      <c r="R88" s="67"/>
      <c r="S88" s="67"/>
      <c r="T88" s="67"/>
      <c r="U88" s="67"/>
      <c r="V88" s="67"/>
      <c r="W88" s="67"/>
      <c r="X88" s="67"/>
      <c r="Y88" s="67"/>
      <c r="Z88" s="67"/>
      <c r="AA88" s="177" t="e">
        <f>Z$66</f>
        <v>#NUM!</v>
      </c>
      <c r="AB88" s="177">
        <f t="shared" si="46"/>
        <v>0</v>
      </c>
      <c r="AC88" s="177">
        <f t="shared" si="46"/>
        <v>0</v>
      </c>
      <c r="AD88" s="177">
        <f t="shared" si="46"/>
        <v>0</v>
      </c>
      <c r="AE88" s="177">
        <f t="shared" si="46"/>
        <v>0</v>
      </c>
      <c r="AF88" s="177">
        <f t="shared" si="46"/>
        <v>0</v>
      </c>
      <c r="AG88" s="177">
        <f t="shared" si="46"/>
        <v>0</v>
      </c>
      <c r="AH88" s="177">
        <f t="shared" si="46"/>
        <v>0</v>
      </c>
      <c r="AI88" s="177">
        <f t="shared" si="46"/>
        <v>0</v>
      </c>
      <c r="AJ88" s="177">
        <f t="shared" si="46"/>
        <v>0</v>
      </c>
      <c r="AK88" s="177">
        <f t="shared" si="46"/>
        <v>0</v>
      </c>
      <c r="AL88" s="177">
        <f t="shared" si="46"/>
        <v>0</v>
      </c>
      <c r="AM88" s="177">
        <f t="shared" si="46"/>
        <v>0</v>
      </c>
      <c r="AN88" s="177">
        <f t="shared" si="46"/>
        <v>0</v>
      </c>
      <c r="AO88" s="177">
        <f t="shared" si="46"/>
        <v>0</v>
      </c>
      <c r="AP88" s="177">
        <f t="shared" si="46"/>
        <v>0</v>
      </c>
      <c r="AQ88" s="177">
        <f t="shared" si="45"/>
        <v>0</v>
      </c>
      <c r="AR88" s="177">
        <f t="shared" si="45"/>
        <v>0</v>
      </c>
      <c r="AS88" s="177">
        <f t="shared" si="45"/>
        <v>0</v>
      </c>
      <c r="AT88" s="177">
        <f t="shared" si="45"/>
        <v>0</v>
      </c>
      <c r="AU88" s="177">
        <f t="shared" si="45"/>
        <v>0</v>
      </c>
      <c r="AV88" s="177">
        <f t="shared" si="45"/>
        <v>0</v>
      </c>
      <c r="AW88" s="177">
        <f t="shared" si="45"/>
        <v>0</v>
      </c>
      <c r="AX88" s="177">
        <f t="shared" si="45"/>
        <v>0</v>
      </c>
      <c r="AY88" s="177">
        <f t="shared" si="45"/>
        <v>0</v>
      </c>
      <c r="AZ88" s="177">
        <f t="shared" si="45"/>
        <v>0</v>
      </c>
      <c r="BA88" s="177">
        <f t="shared" si="45"/>
        <v>0</v>
      </c>
      <c r="BB88" s="177">
        <f t="shared" si="45"/>
        <v>0</v>
      </c>
      <c r="BC88" s="177">
        <f t="shared" si="45"/>
        <v>0</v>
      </c>
      <c r="BD88" s="177">
        <f t="shared" si="45"/>
        <v>0</v>
      </c>
      <c r="BE88" s="177">
        <f t="shared" si="45"/>
        <v>0</v>
      </c>
      <c r="BF88" s="177">
        <f t="shared" si="47"/>
        <v>0</v>
      </c>
      <c r="BG88" s="67"/>
      <c r="BH88" s="67"/>
    </row>
    <row r="89" spans="1:60" hidden="1" outlineLevel="1" x14ac:dyDescent="0.2">
      <c r="A89" s="67"/>
      <c r="B89" s="67"/>
      <c r="C89" s="67"/>
      <c r="D89" s="178">
        <f t="shared" si="44"/>
        <v>18</v>
      </c>
      <c r="E89" s="67"/>
      <c r="F89" s="67"/>
      <c r="G89" s="67"/>
      <c r="H89" s="67"/>
      <c r="I89" s="67"/>
      <c r="J89" s="67"/>
      <c r="K89" s="67"/>
      <c r="L89" s="67"/>
      <c r="M89" s="67"/>
      <c r="N89" s="67"/>
      <c r="O89" s="67"/>
      <c r="P89" s="67"/>
      <c r="Q89" s="67"/>
      <c r="R89" s="67"/>
      <c r="S89" s="67"/>
      <c r="T89" s="67"/>
      <c r="U89" s="67"/>
      <c r="V89" s="67"/>
      <c r="W89" s="67"/>
      <c r="X89" s="67"/>
      <c r="Y89" s="67"/>
      <c r="Z89" s="67"/>
      <c r="AA89" s="67"/>
      <c r="AB89" s="177" t="e">
        <f>AA$66</f>
        <v>#NUM!</v>
      </c>
      <c r="AC89" s="177">
        <f t="shared" si="46"/>
        <v>0</v>
      </c>
      <c r="AD89" s="177">
        <f t="shared" si="46"/>
        <v>0</v>
      </c>
      <c r="AE89" s="177">
        <f t="shared" si="46"/>
        <v>0</v>
      </c>
      <c r="AF89" s="177">
        <f t="shared" si="46"/>
        <v>0</v>
      </c>
      <c r="AG89" s="177">
        <f t="shared" si="46"/>
        <v>0</v>
      </c>
      <c r="AH89" s="177">
        <f t="shared" si="46"/>
        <v>0</v>
      </c>
      <c r="AI89" s="177">
        <f t="shared" si="46"/>
        <v>0</v>
      </c>
      <c r="AJ89" s="177">
        <f t="shared" si="46"/>
        <v>0</v>
      </c>
      <c r="AK89" s="177">
        <f t="shared" si="46"/>
        <v>0</v>
      </c>
      <c r="AL89" s="177">
        <f t="shared" si="46"/>
        <v>0</v>
      </c>
      <c r="AM89" s="177">
        <f t="shared" si="46"/>
        <v>0</v>
      </c>
      <c r="AN89" s="177">
        <f t="shared" si="46"/>
        <v>0</v>
      </c>
      <c r="AO89" s="177">
        <f t="shared" si="46"/>
        <v>0</v>
      </c>
      <c r="AP89" s="177">
        <f t="shared" si="46"/>
        <v>0</v>
      </c>
      <c r="AQ89" s="177">
        <f t="shared" si="45"/>
        <v>0</v>
      </c>
      <c r="AR89" s="177">
        <f t="shared" si="45"/>
        <v>0</v>
      </c>
      <c r="AS89" s="177">
        <f t="shared" si="45"/>
        <v>0</v>
      </c>
      <c r="AT89" s="177">
        <f t="shared" si="45"/>
        <v>0</v>
      </c>
      <c r="AU89" s="177">
        <f t="shared" si="45"/>
        <v>0</v>
      </c>
      <c r="AV89" s="177">
        <f t="shared" si="45"/>
        <v>0</v>
      </c>
      <c r="AW89" s="177">
        <f t="shared" si="45"/>
        <v>0</v>
      </c>
      <c r="AX89" s="177">
        <f t="shared" si="45"/>
        <v>0</v>
      </c>
      <c r="AY89" s="177">
        <f t="shared" si="45"/>
        <v>0</v>
      </c>
      <c r="AZ89" s="177">
        <f t="shared" si="45"/>
        <v>0</v>
      </c>
      <c r="BA89" s="177">
        <f t="shared" si="45"/>
        <v>0</v>
      </c>
      <c r="BB89" s="177">
        <f t="shared" si="45"/>
        <v>0</v>
      </c>
      <c r="BC89" s="177">
        <f t="shared" si="45"/>
        <v>0</v>
      </c>
      <c r="BD89" s="177">
        <f t="shared" si="45"/>
        <v>0</v>
      </c>
      <c r="BE89" s="177">
        <f t="shared" si="45"/>
        <v>0</v>
      </c>
      <c r="BF89" s="177">
        <f t="shared" si="47"/>
        <v>0</v>
      </c>
      <c r="BG89" s="67"/>
      <c r="BH89" s="67"/>
    </row>
    <row r="90" spans="1:60" collapsed="1" x14ac:dyDescent="0.2">
      <c r="A90" s="67"/>
      <c r="B90" s="67"/>
      <c r="C90" s="67"/>
      <c r="D90" s="178">
        <f t="shared" si="44"/>
        <v>19</v>
      </c>
      <c r="E90" s="67"/>
      <c r="F90" s="67"/>
      <c r="G90" s="67"/>
      <c r="H90" s="67"/>
      <c r="I90" s="67"/>
      <c r="J90" s="67"/>
      <c r="K90" s="67"/>
      <c r="L90" s="67"/>
      <c r="M90" s="67"/>
      <c r="N90" s="67"/>
      <c r="O90" s="67"/>
      <c r="P90" s="67"/>
      <c r="Q90" s="67"/>
      <c r="R90" s="67"/>
      <c r="S90" s="67"/>
      <c r="T90" s="67"/>
      <c r="U90" s="67"/>
      <c r="V90" s="67"/>
      <c r="W90" s="67"/>
      <c r="X90" s="67"/>
      <c r="Y90" s="67"/>
      <c r="Z90" s="67"/>
      <c r="AA90" s="67"/>
      <c r="AB90" s="67"/>
      <c r="AC90" s="177" t="e">
        <f>AB$66</f>
        <v>#NUM!</v>
      </c>
      <c r="AD90" s="177">
        <f t="shared" si="46"/>
        <v>0</v>
      </c>
      <c r="AE90" s="177">
        <f t="shared" si="46"/>
        <v>0</v>
      </c>
      <c r="AF90" s="177">
        <f t="shared" si="46"/>
        <v>0</v>
      </c>
      <c r="AG90" s="177">
        <f t="shared" si="46"/>
        <v>0</v>
      </c>
      <c r="AH90" s="177">
        <f t="shared" si="46"/>
        <v>0</v>
      </c>
      <c r="AI90" s="177">
        <f t="shared" si="46"/>
        <v>0</v>
      </c>
      <c r="AJ90" s="177">
        <f t="shared" si="46"/>
        <v>0</v>
      </c>
      <c r="AK90" s="177">
        <f t="shared" si="46"/>
        <v>0</v>
      </c>
      <c r="AL90" s="177">
        <f t="shared" si="46"/>
        <v>0</v>
      </c>
      <c r="AM90" s="177">
        <f t="shared" si="46"/>
        <v>0</v>
      </c>
      <c r="AN90" s="177">
        <f t="shared" si="46"/>
        <v>0</v>
      </c>
      <c r="AO90" s="177">
        <f t="shared" si="46"/>
        <v>0</v>
      </c>
      <c r="AP90" s="177">
        <f t="shared" si="46"/>
        <v>0</v>
      </c>
      <c r="AQ90" s="177">
        <f t="shared" si="45"/>
        <v>0</v>
      </c>
      <c r="AR90" s="177">
        <f t="shared" si="45"/>
        <v>0</v>
      </c>
      <c r="AS90" s="177">
        <f t="shared" si="45"/>
        <v>0</v>
      </c>
      <c r="AT90" s="177">
        <f t="shared" si="45"/>
        <v>0</v>
      </c>
      <c r="AU90" s="177">
        <f t="shared" si="45"/>
        <v>0</v>
      </c>
      <c r="AV90" s="177">
        <f t="shared" si="45"/>
        <v>0</v>
      </c>
      <c r="AW90" s="177">
        <f t="shared" si="45"/>
        <v>0</v>
      </c>
      <c r="AX90" s="177">
        <f t="shared" si="45"/>
        <v>0</v>
      </c>
      <c r="AY90" s="177">
        <f t="shared" si="45"/>
        <v>0</v>
      </c>
      <c r="AZ90" s="177">
        <f t="shared" si="45"/>
        <v>0</v>
      </c>
      <c r="BA90" s="177">
        <f t="shared" si="45"/>
        <v>0</v>
      </c>
      <c r="BB90" s="177">
        <f t="shared" si="45"/>
        <v>0</v>
      </c>
      <c r="BC90" s="177">
        <f t="shared" si="45"/>
        <v>0</v>
      </c>
      <c r="BD90" s="177">
        <f t="shared" si="45"/>
        <v>0</v>
      </c>
      <c r="BE90" s="177">
        <f t="shared" si="45"/>
        <v>0</v>
      </c>
      <c r="BF90" s="177">
        <f t="shared" si="47"/>
        <v>0</v>
      </c>
      <c r="BG90" s="67"/>
      <c r="BH90" s="67"/>
    </row>
    <row r="91" spans="1:60" hidden="1" outlineLevel="1" x14ac:dyDescent="0.2">
      <c r="A91" s="67"/>
      <c r="B91" s="67"/>
      <c r="C91" s="67"/>
      <c r="D91" s="178">
        <f t="shared" si="44"/>
        <v>20</v>
      </c>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177" t="e">
        <f>AC$66</f>
        <v>#NUM!</v>
      </c>
      <c r="AE91" s="177">
        <f t="shared" si="46"/>
        <v>0</v>
      </c>
      <c r="AF91" s="177">
        <f t="shared" si="46"/>
        <v>0</v>
      </c>
      <c r="AG91" s="177">
        <f t="shared" si="46"/>
        <v>0</v>
      </c>
      <c r="AH91" s="177">
        <f t="shared" si="46"/>
        <v>0</v>
      </c>
      <c r="AI91" s="177">
        <f t="shared" si="46"/>
        <v>0</v>
      </c>
      <c r="AJ91" s="177">
        <f t="shared" si="46"/>
        <v>0</v>
      </c>
      <c r="AK91" s="177">
        <f t="shared" si="46"/>
        <v>0</v>
      </c>
      <c r="AL91" s="177">
        <f t="shared" si="46"/>
        <v>0</v>
      </c>
      <c r="AM91" s="177">
        <f t="shared" si="46"/>
        <v>0</v>
      </c>
      <c r="AN91" s="177">
        <f t="shared" si="46"/>
        <v>0</v>
      </c>
      <c r="AO91" s="177">
        <f t="shared" si="46"/>
        <v>0</v>
      </c>
      <c r="AP91" s="177">
        <f t="shared" si="46"/>
        <v>0</v>
      </c>
      <c r="AQ91" s="177">
        <f t="shared" si="45"/>
        <v>0</v>
      </c>
      <c r="AR91" s="177">
        <f t="shared" si="45"/>
        <v>0</v>
      </c>
      <c r="AS91" s="177">
        <f t="shared" si="45"/>
        <v>0</v>
      </c>
      <c r="AT91" s="177">
        <f t="shared" si="45"/>
        <v>0</v>
      </c>
      <c r="AU91" s="177">
        <f t="shared" si="45"/>
        <v>0</v>
      </c>
      <c r="AV91" s="177">
        <f t="shared" si="45"/>
        <v>0</v>
      </c>
      <c r="AW91" s="177">
        <f t="shared" si="45"/>
        <v>0</v>
      </c>
      <c r="AX91" s="177">
        <f t="shared" si="45"/>
        <v>0</v>
      </c>
      <c r="AY91" s="177">
        <f t="shared" si="45"/>
        <v>0</v>
      </c>
      <c r="AZ91" s="177">
        <f t="shared" si="45"/>
        <v>0</v>
      </c>
      <c r="BA91" s="177">
        <f t="shared" si="45"/>
        <v>0</v>
      </c>
      <c r="BB91" s="177">
        <f t="shared" si="45"/>
        <v>0</v>
      </c>
      <c r="BC91" s="177">
        <f t="shared" si="45"/>
        <v>0</v>
      </c>
      <c r="BD91" s="177">
        <f t="shared" si="45"/>
        <v>0</v>
      </c>
      <c r="BE91" s="177">
        <f t="shared" si="45"/>
        <v>0</v>
      </c>
      <c r="BF91" s="177">
        <f t="shared" si="47"/>
        <v>0</v>
      </c>
      <c r="BG91" s="67"/>
      <c r="BH91" s="67"/>
    </row>
    <row r="92" spans="1:60" hidden="1" outlineLevel="1" x14ac:dyDescent="0.2">
      <c r="A92" s="67"/>
      <c r="B92" s="67"/>
      <c r="C92" s="67"/>
      <c r="D92" s="178">
        <f t="shared" si="44"/>
        <v>21</v>
      </c>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177" t="e">
        <f>AD$66</f>
        <v>#NUM!</v>
      </c>
      <c r="AF92" s="177">
        <f t="shared" si="46"/>
        <v>0</v>
      </c>
      <c r="AG92" s="177">
        <f t="shared" si="46"/>
        <v>0</v>
      </c>
      <c r="AH92" s="177">
        <f t="shared" si="46"/>
        <v>0</v>
      </c>
      <c r="AI92" s="177">
        <f t="shared" si="46"/>
        <v>0</v>
      </c>
      <c r="AJ92" s="177">
        <f t="shared" si="46"/>
        <v>0</v>
      </c>
      <c r="AK92" s="177">
        <f t="shared" si="46"/>
        <v>0</v>
      </c>
      <c r="AL92" s="177">
        <f t="shared" si="46"/>
        <v>0</v>
      </c>
      <c r="AM92" s="177">
        <f t="shared" si="46"/>
        <v>0</v>
      </c>
      <c r="AN92" s="177">
        <f t="shared" si="46"/>
        <v>0</v>
      </c>
      <c r="AO92" s="177">
        <f t="shared" si="46"/>
        <v>0</v>
      </c>
      <c r="AP92" s="177">
        <f t="shared" si="46"/>
        <v>0</v>
      </c>
      <c r="AQ92" s="177">
        <f t="shared" si="45"/>
        <v>0</v>
      </c>
      <c r="AR92" s="177">
        <f t="shared" si="45"/>
        <v>0</v>
      </c>
      <c r="AS92" s="177">
        <f t="shared" si="45"/>
        <v>0</v>
      </c>
      <c r="AT92" s="177">
        <f t="shared" si="45"/>
        <v>0</v>
      </c>
      <c r="AU92" s="177">
        <f t="shared" si="45"/>
        <v>0</v>
      </c>
      <c r="AV92" s="177">
        <f t="shared" si="45"/>
        <v>0</v>
      </c>
      <c r="AW92" s="177">
        <f t="shared" si="45"/>
        <v>0</v>
      </c>
      <c r="AX92" s="177">
        <f t="shared" si="45"/>
        <v>0</v>
      </c>
      <c r="AY92" s="177">
        <f t="shared" si="45"/>
        <v>0</v>
      </c>
      <c r="AZ92" s="177">
        <f t="shared" si="45"/>
        <v>0</v>
      </c>
      <c r="BA92" s="177">
        <f t="shared" si="45"/>
        <v>0</v>
      </c>
      <c r="BB92" s="177">
        <f t="shared" si="45"/>
        <v>0</v>
      </c>
      <c r="BC92" s="177">
        <f t="shared" si="45"/>
        <v>0</v>
      </c>
      <c r="BD92" s="177">
        <f t="shared" si="45"/>
        <v>0</v>
      </c>
      <c r="BE92" s="177">
        <f t="shared" si="45"/>
        <v>0</v>
      </c>
      <c r="BF92" s="177">
        <f t="shared" si="47"/>
        <v>0</v>
      </c>
      <c r="BG92" s="67"/>
      <c r="BH92" s="67"/>
    </row>
    <row r="93" spans="1:60" hidden="1" outlineLevel="1" x14ac:dyDescent="0.2">
      <c r="A93" s="67"/>
      <c r="B93" s="67"/>
      <c r="C93" s="67"/>
      <c r="D93" s="178">
        <f t="shared" si="44"/>
        <v>22</v>
      </c>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177" t="e">
        <f>AE$66</f>
        <v>#NUM!</v>
      </c>
      <c r="AG93" s="177">
        <f t="shared" si="46"/>
        <v>0</v>
      </c>
      <c r="AH93" s="177">
        <f t="shared" si="46"/>
        <v>0</v>
      </c>
      <c r="AI93" s="177">
        <f t="shared" si="46"/>
        <v>0</v>
      </c>
      <c r="AJ93" s="177">
        <f t="shared" si="46"/>
        <v>0</v>
      </c>
      <c r="AK93" s="177">
        <f t="shared" si="46"/>
        <v>0</v>
      </c>
      <c r="AL93" s="177">
        <f t="shared" si="46"/>
        <v>0</v>
      </c>
      <c r="AM93" s="177">
        <f t="shared" si="46"/>
        <v>0</v>
      </c>
      <c r="AN93" s="177">
        <f t="shared" si="46"/>
        <v>0</v>
      </c>
      <c r="AO93" s="177">
        <f t="shared" si="46"/>
        <v>0</v>
      </c>
      <c r="AP93" s="177">
        <f t="shared" si="46"/>
        <v>0</v>
      </c>
      <c r="AQ93" s="177">
        <f t="shared" si="45"/>
        <v>0</v>
      </c>
      <c r="AR93" s="177">
        <f t="shared" si="45"/>
        <v>0</v>
      </c>
      <c r="AS93" s="177">
        <f t="shared" si="45"/>
        <v>0</v>
      </c>
      <c r="AT93" s="177">
        <f t="shared" si="45"/>
        <v>0</v>
      </c>
      <c r="AU93" s="177">
        <f t="shared" si="45"/>
        <v>0</v>
      </c>
      <c r="AV93" s="177">
        <f t="shared" si="45"/>
        <v>0</v>
      </c>
      <c r="AW93" s="177">
        <f t="shared" si="45"/>
        <v>0</v>
      </c>
      <c r="AX93" s="177">
        <f t="shared" si="45"/>
        <v>0</v>
      </c>
      <c r="AY93" s="177">
        <f t="shared" si="45"/>
        <v>0</v>
      </c>
      <c r="AZ93" s="177">
        <f t="shared" si="45"/>
        <v>0</v>
      </c>
      <c r="BA93" s="177">
        <f t="shared" si="45"/>
        <v>0</v>
      </c>
      <c r="BB93" s="177">
        <f t="shared" si="45"/>
        <v>0</v>
      </c>
      <c r="BC93" s="177">
        <f t="shared" si="45"/>
        <v>0</v>
      </c>
      <c r="BD93" s="177">
        <f t="shared" si="45"/>
        <v>0</v>
      </c>
      <c r="BE93" s="177">
        <f t="shared" si="45"/>
        <v>0</v>
      </c>
      <c r="BF93" s="177">
        <f t="shared" si="47"/>
        <v>0</v>
      </c>
      <c r="BG93" s="67"/>
      <c r="BH93" s="67"/>
    </row>
    <row r="94" spans="1:60" hidden="1" outlineLevel="1" x14ac:dyDescent="0.2">
      <c r="A94" s="67"/>
      <c r="B94" s="67"/>
      <c r="C94" s="67"/>
      <c r="D94" s="178">
        <f t="shared" si="44"/>
        <v>23</v>
      </c>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177" t="e">
        <f>AF$66</f>
        <v>#NUM!</v>
      </c>
      <c r="AH94" s="177">
        <f t="shared" si="46"/>
        <v>0</v>
      </c>
      <c r="AI94" s="177">
        <f t="shared" si="46"/>
        <v>0</v>
      </c>
      <c r="AJ94" s="177">
        <f t="shared" si="46"/>
        <v>0</v>
      </c>
      <c r="AK94" s="177">
        <f t="shared" si="46"/>
        <v>0</v>
      </c>
      <c r="AL94" s="177">
        <f t="shared" si="46"/>
        <v>0</v>
      </c>
      <c r="AM94" s="177">
        <f t="shared" si="46"/>
        <v>0</v>
      </c>
      <c r="AN94" s="177">
        <f t="shared" si="46"/>
        <v>0</v>
      </c>
      <c r="AO94" s="177">
        <f t="shared" si="46"/>
        <v>0</v>
      </c>
      <c r="AP94" s="177">
        <f t="shared" si="46"/>
        <v>0</v>
      </c>
      <c r="AQ94" s="177">
        <f t="shared" si="45"/>
        <v>0</v>
      </c>
      <c r="AR94" s="177">
        <f t="shared" si="45"/>
        <v>0</v>
      </c>
      <c r="AS94" s="177">
        <f t="shared" si="45"/>
        <v>0</v>
      </c>
      <c r="AT94" s="177">
        <f t="shared" si="45"/>
        <v>0</v>
      </c>
      <c r="AU94" s="177">
        <f t="shared" si="45"/>
        <v>0</v>
      </c>
      <c r="AV94" s="177">
        <f t="shared" si="45"/>
        <v>0</v>
      </c>
      <c r="AW94" s="177">
        <f t="shared" si="45"/>
        <v>0</v>
      </c>
      <c r="AX94" s="177">
        <f t="shared" si="45"/>
        <v>0</v>
      </c>
      <c r="AY94" s="177">
        <f t="shared" si="45"/>
        <v>0</v>
      </c>
      <c r="AZ94" s="177">
        <f t="shared" si="45"/>
        <v>0</v>
      </c>
      <c r="BA94" s="177">
        <f t="shared" si="45"/>
        <v>0</v>
      </c>
      <c r="BB94" s="177">
        <f t="shared" si="45"/>
        <v>0</v>
      </c>
      <c r="BC94" s="177">
        <f t="shared" si="45"/>
        <v>0</v>
      </c>
      <c r="BD94" s="177">
        <f t="shared" si="45"/>
        <v>0</v>
      </c>
      <c r="BE94" s="177">
        <f t="shared" si="45"/>
        <v>0</v>
      </c>
      <c r="BF94" s="177">
        <f t="shared" si="47"/>
        <v>0</v>
      </c>
      <c r="BG94" s="67"/>
      <c r="BH94" s="67"/>
    </row>
    <row r="95" spans="1:60" hidden="1" outlineLevel="1" x14ac:dyDescent="0.2">
      <c r="A95" s="67"/>
      <c r="B95" s="67"/>
      <c r="C95" s="67"/>
      <c r="D95" s="178">
        <f t="shared" si="44"/>
        <v>24</v>
      </c>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177" t="e">
        <f>AG$66</f>
        <v>#NUM!</v>
      </c>
      <c r="AI95" s="177">
        <f t="shared" si="46"/>
        <v>0</v>
      </c>
      <c r="AJ95" s="177">
        <f t="shared" si="46"/>
        <v>0</v>
      </c>
      <c r="AK95" s="177">
        <f t="shared" si="46"/>
        <v>0</v>
      </c>
      <c r="AL95" s="177">
        <f t="shared" si="46"/>
        <v>0</v>
      </c>
      <c r="AM95" s="177">
        <f t="shared" si="46"/>
        <v>0</v>
      </c>
      <c r="AN95" s="177">
        <f t="shared" si="46"/>
        <v>0</v>
      </c>
      <c r="AO95" s="177">
        <f t="shared" si="46"/>
        <v>0</v>
      </c>
      <c r="AP95" s="177">
        <f t="shared" si="46"/>
        <v>0</v>
      </c>
      <c r="AQ95" s="177">
        <f t="shared" si="45"/>
        <v>0</v>
      </c>
      <c r="AR95" s="177">
        <f t="shared" si="45"/>
        <v>0</v>
      </c>
      <c r="AS95" s="177">
        <f t="shared" si="45"/>
        <v>0</v>
      </c>
      <c r="AT95" s="177">
        <f t="shared" si="45"/>
        <v>0</v>
      </c>
      <c r="AU95" s="177">
        <f t="shared" si="45"/>
        <v>0</v>
      </c>
      <c r="AV95" s="177">
        <f t="shared" si="45"/>
        <v>0</v>
      </c>
      <c r="AW95" s="177">
        <f t="shared" si="45"/>
        <v>0</v>
      </c>
      <c r="AX95" s="177">
        <f t="shared" si="45"/>
        <v>0</v>
      </c>
      <c r="AY95" s="177">
        <f t="shared" si="45"/>
        <v>0</v>
      </c>
      <c r="AZ95" s="177">
        <f t="shared" si="45"/>
        <v>0</v>
      </c>
      <c r="BA95" s="177">
        <f t="shared" si="45"/>
        <v>0</v>
      </c>
      <c r="BB95" s="177">
        <f t="shared" si="45"/>
        <v>0</v>
      </c>
      <c r="BC95" s="177">
        <f t="shared" si="45"/>
        <v>0</v>
      </c>
      <c r="BD95" s="177">
        <f t="shared" si="45"/>
        <v>0</v>
      </c>
      <c r="BE95" s="177">
        <f t="shared" si="45"/>
        <v>0</v>
      </c>
      <c r="BF95" s="177">
        <f t="shared" si="47"/>
        <v>0</v>
      </c>
      <c r="BG95" s="67"/>
      <c r="BH95" s="67"/>
    </row>
    <row r="96" spans="1:60" hidden="1" outlineLevel="1" x14ac:dyDescent="0.2">
      <c r="A96" s="67"/>
      <c r="B96" s="67"/>
      <c r="C96" s="67"/>
      <c r="D96" s="178">
        <f t="shared" si="44"/>
        <v>25</v>
      </c>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177" t="e">
        <f>AH$66</f>
        <v>#NUM!</v>
      </c>
      <c r="AJ96" s="177">
        <f t="shared" si="46"/>
        <v>0</v>
      </c>
      <c r="AK96" s="177">
        <f t="shared" si="46"/>
        <v>0</v>
      </c>
      <c r="AL96" s="177">
        <f t="shared" si="46"/>
        <v>0</v>
      </c>
      <c r="AM96" s="177">
        <f t="shared" si="46"/>
        <v>0</v>
      </c>
      <c r="AN96" s="177">
        <f t="shared" si="46"/>
        <v>0</v>
      </c>
      <c r="AO96" s="177">
        <f t="shared" si="46"/>
        <v>0</v>
      </c>
      <c r="AP96" s="177">
        <f t="shared" si="46"/>
        <v>0</v>
      </c>
      <c r="AQ96" s="177">
        <f t="shared" si="45"/>
        <v>0</v>
      </c>
      <c r="AR96" s="177">
        <f t="shared" si="45"/>
        <v>0</v>
      </c>
      <c r="AS96" s="177">
        <f t="shared" si="45"/>
        <v>0</v>
      </c>
      <c r="AT96" s="177">
        <f t="shared" si="45"/>
        <v>0</v>
      </c>
      <c r="AU96" s="177">
        <f t="shared" si="45"/>
        <v>0</v>
      </c>
      <c r="AV96" s="177">
        <f t="shared" si="45"/>
        <v>0</v>
      </c>
      <c r="AW96" s="177">
        <f t="shared" si="45"/>
        <v>0</v>
      </c>
      <c r="AX96" s="177">
        <f t="shared" si="45"/>
        <v>0</v>
      </c>
      <c r="AY96" s="177">
        <f t="shared" si="45"/>
        <v>0</v>
      </c>
      <c r="AZ96" s="177">
        <f t="shared" si="45"/>
        <v>0</v>
      </c>
      <c r="BA96" s="177">
        <f t="shared" si="45"/>
        <v>0</v>
      </c>
      <c r="BB96" s="177">
        <f t="shared" si="45"/>
        <v>0</v>
      </c>
      <c r="BC96" s="177">
        <f t="shared" si="45"/>
        <v>0</v>
      </c>
      <c r="BD96" s="177">
        <f t="shared" si="45"/>
        <v>0</v>
      </c>
      <c r="BE96" s="177">
        <f t="shared" si="45"/>
        <v>0</v>
      </c>
      <c r="BF96" s="177">
        <f t="shared" si="47"/>
        <v>0</v>
      </c>
      <c r="BG96" s="67"/>
      <c r="BH96" s="67"/>
    </row>
    <row r="97" spans="1:60" hidden="1" outlineLevel="1" x14ac:dyDescent="0.2">
      <c r="A97" s="67"/>
      <c r="B97" s="67"/>
      <c r="C97" s="67"/>
      <c r="D97" s="178">
        <f t="shared" si="44"/>
        <v>26</v>
      </c>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177" t="e">
        <f>AI$66</f>
        <v>#NUM!</v>
      </c>
      <c r="AK97" s="177">
        <f t="shared" si="46"/>
        <v>0</v>
      </c>
      <c r="AL97" s="177">
        <f t="shared" si="46"/>
        <v>0</v>
      </c>
      <c r="AM97" s="177">
        <f t="shared" si="46"/>
        <v>0</v>
      </c>
      <c r="AN97" s="177">
        <f t="shared" si="46"/>
        <v>0</v>
      </c>
      <c r="AO97" s="177">
        <f t="shared" si="46"/>
        <v>0</v>
      </c>
      <c r="AP97" s="177">
        <f t="shared" si="46"/>
        <v>0</v>
      </c>
      <c r="AQ97" s="177">
        <f t="shared" si="45"/>
        <v>0</v>
      </c>
      <c r="AR97" s="177">
        <f t="shared" si="45"/>
        <v>0</v>
      </c>
      <c r="AS97" s="177">
        <f t="shared" si="45"/>
        <v>0</v>
      </c>
      <c r="AT97" s="177">
        <f t="shared" si="45"/>
        <v>0</v>
      </c>
      <c r="AU97" s="177">
        <f t="shared" si="45"/>
        <v>0</v>
      </c>
      <c r="AV97" s="177">
        <f t="shared" si="45"/>
        <v>0</v>
      </c>
      <c r="AW97" s="177">
        <f t="shared" si="45"/>
        <v>0</v>
      </c>
      <c r="AX97" s="177">
        <f t="shared" si="45"/>
        <v>0</v>
      </c>
      <c r="AY97" s="177">
        <f t="shared" si="45"/>
        <v>0</v>
      </c>
      <c r="AZ97" s="177">
        <f t="shared" si="45"/>
        <v>0</v>
      </c>
      <c r="BA97" s="177">
        <f t="shared" si="45"/>
        <v>0</v>
      </c>
      <c r="BB97" s="177">
        <f t="shared" si="45"/>
        <v>0</v>
      </c>
      <c r="BC97" s="177">
        <f t="shared" si="45"/>
        <v>0</v>
      </c>
      <c r="BD97" s="177">
        <f t="shared" si="45"/>
        <v>0</v>
      </c>
      <c r="BE97" s="177">
        <f t="shared" si="45"/>
        <v>0</v>
      </c>
      <c r="BF97" s="177">
        <f t="shared" si="47"/>
        <v>0</v>
      </c>
      <c r="BG97" s="67"/>
      <c r="BH97" s="67"/>
    </row>
    <row r="98" spans="1:60" hidden="1" outlineLevel="1" x14ac:dyDescent="0.2">
      <c r="A98" s="67"/>
      <c r="B98" s="67"/>
      <c r="C98" s="67"/>
      <c r="D98" s="178">
        <f t="shared" si="44"/>
        <v>27</v>
      </c>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177" t="e">
        <f>AJ$66</f>
        <v>#NUM!</v>
      </c>
      <c r="AL98" s="177">
        <f t="shared" si="46"/>
        <v>0</v>
      </c>
      <c r="AM98" s="177">
        <f t="shared" si="46"/>
        <v>0</v>
      </c>
      <c r="AN98" s="177">
        <f t="shared" si="46"/>
        <v>0</v>
      </c>
      <c r="AO98" s="177">
        <f t="shared" si="46"/>
        <v>0</v>
      </c>
      <c r="AP98" s="177">
        <f t="shared" si="46"/>
        <v>0</v>
      </c>
      <c r="AQ98" s="177">
        <f t="shared" si="45"/>
        <v>0</v>
      </c>
      <c r="AR98" s="177">
        <f t="shared" si="45"/>
        <v>0</v>
      </c>
      <c r="AS98" s="177">
        <f t="shared" si="45"/>
        <v>0</v>
      </c>
      <c r="AT98" s="177">
        <f t="shared" si="45"/>
        <v>0</v>
      </c>
      <c r="AU98" s="177">
        <f t="shared" si="45"/>
        <v>0</v>
      </c>
      <c r="AV98" s="177">
        <f t="shared" si="45"/>
        <v>0</v>
      </c>
      <c r="AW98" s="177">
        <f t="shared" si="45"/>
        <v>0</v>
      </c>
      <c r="AX98" s="177">
        <f t="shared" si="45"/>
        <v>0</v>
      </c>
      <c r="AY98" s="177">
        <f t="shared" si="45"/>
        <v>0</v>
      </c>
      <c r="AZ98" s="177">
        <f t="shared" si="45"/>
        <v>0</v>
      </c>
      <c r="BA98" s="177">
        <f t="shared" si="45"/>
        <v>0</v>
      </c>
      <c r="BB98" s="177">
        <f t="shared" si="45"/>
        <v>0</v>
      </c>
      <c r="BC98" s="177">
        <f t="shared" si="45"/>
        <v>0</v>
      </c>
      <c r="BD98" s="177">
        <f t="shared" si="45"/>
        <v>0</v>
      </c>
      <c r="BE98" s="177">
        <f t="shared" si="45"/>
        <v>0</v>
      </c>
      <c r="BF98" s="177">
        <f t="shared" si="47"/>
        <v>0</v>
      </c>
      <c r="BG98" s="67"/>
      <c r="BH98" s="67"/>
    </row>
    <row r="99" spans="1:60" hidden="1" outlineLevel="1" x14ac:dyDescent="0.2">
      <c r="A99" s="67"/>
      <c r="B99" s="67"/>
      <c r="C99" s="67"/>
      <c r="D99" s="178">
        <f t="shared" si="44"/>
        <v>28</v>
      </c>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177" t="e">
        <f>AK$66</f>
        <v>#NUM!</v>
      </c>
      <c r="AM99" s="177">
        <f t="shared" si="46"/>
        <v>0</v>
      </c>
      <c r="AN99" s="177">
        <f t="shared" si="46"/>
        <v>0</v>
      </c>
      <c r="AO99" s="177">
        <f t="shared" si="46"/>
        <v>0</v>
      </c>
      <c r="AP99" s="177">
        <f t="shared" si="46"/>
        <v>0</v>
      </c>
      <c r="AQ99" s="177">
        <f t="shared" si="45"/>
        <v>0</v>
      </c>
      <c r="AR99" s="177">
        <f t="shared" si="45"/>
        <v>0</v>
      </c>
      <c r="AS99" s="177">
        <f t="shared" si="45"/>
        <v>0</v>
      </c>
      <c r="AT99" s="177">
        <f t="shared" si="45"/>
        <v>0</v>
      </c>
      <c r="AU99" s="177">
        <f t="shared" si="45"/>
        <v>0</v>
      </c>
      <c r="AV99" s="177">
        <f t="shared" si="45"/>
        <v>0</v>
      </c>
      <c r="AW99" s="177">
        <f t="shared" si="45"/>
        <v>0</v>
      </c>
      <c r="AX99" s="177">
        <f t="shared" si="45"/>
        <v>0</v>
      </c>
      <c r="AY99" s="177">
        <f t="shared" si="45"/>
        <v>0</v>
      </c>
      <c r="AZ99" s="177">
        <f t="shared" si="45"/>
        <v>0</v>
      </c>
      <c r="BA99" s="177">
        <f t="shared" si="45"/>
        <v>0</v>
      </c>
      <c r="BB99" s="177">
        <f t="shared" si="45"/>
        <v>0</v>
      </c>
      <c r="BC99" s="177">
        <f t="shared" si="45"/>
        <v>0</v>
      </c>
      <c r="BD99" s="177">
        <f t="shared" si="45"/>
        <v>0</v>
      </c>
      <c r="BE99" s="177">
        <f t="shared" si="45"/>
        <v>0</v>
      </c>
      <c r="BF99" s="177">
        <f t="shared" si="47"/>
        <v>0</v>
      </c>
      <c r="BG99" s="67"/>
      <c r="BH99" s="67"/>
    </row>
    <row r="100" spans="1:60" collapsed="1" x14ac:dyDescent="0.2">
      <c r="A100" s="67"/>
      <c r="B100" s="67"/>
      <c r="C100" s="67"/>
      <c r="D100" s="178">
        <f t="shared" si="44"/>
        <v>29</v>
      </c>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177" t="e">
        <f>AL$66</f>
        <v>#NUM!</v>
      </c>
      <c r="AN100" s="177">
        <f t="shared" si="46"/>
        <v>0</v>
      </c>
      <c r="AO100" s="177">
        <f t="shared" si="46"/>
        <v>0</v>
      </c>
      <c r="AP100" s="177">
        <f t="shared" si="46"/>
        <v>0</v>
      </c>
      <c r="AQ100" s="177">
        <f t="shared" si="45"/>
        <v>0</v>
      </c>
      <c r="AR100" s="177">
        <f t="shared" si="45"/>
        <v>0</v>
      </c>
      <c r="AS100" s="177">
        <f t="shared" si="45"/>
        <v>0</v>
      </c>
      <c r="AT100" s="177">
        <f t="shared" si="45"/>
        <v>0</v>
      </c>
      <c r="AU100" s="177">
        <f t="shared" si="45"/>
        <v>0</v>
      </c>
      <c r="AV100" s="177">
        <f t="shared" si="45"/>
        <v>0</v>
      </c>
      <c r="AW100" s="177">
        <f t="shared" si="45"/>
        <v>0</v>
      </c>
      <c r="AX100" s="177">
        <f t="shared" si="45"/>
        <v>0</v>
      </c>
      <c r="AY100" s="177">
        <f t="shared" si="45"/>
        <v>0</v>
      </c>
      <c r="AZ100" s="177">
        <f t="shared" si="45"/>
        <v>0</v>
      </c>
      <c r="BA100" s="177">
        <f t="shared" si="45"/>
        <v>0</v>
      </c>
      <c r="BB100" s="177">
        <f t="shared" si="45"/>
        <v>0</v>
      </c>
      <c r="BC100" s="177">
        <f t="shared" si="45"/>
        <v>0</v>
      </c>
      <c r="BD100" s="177">
        <f t="shared" si="45"/>
        <v>0</v>
      </c>
      <c r="BE100" s="177">
        <f t="shared" si="45"/>
        <v>0</v>
      </c>
      <c r="BF100" s="177">
        <f t="shared" si="47"/>
        <v>0</v>
      </c>
      <c r="BG100" s="67"/>
      <c r="BH100" s="67"/>
    </row>
    <row r="101" spans="1:60" ht="12" hidden="1" customHeight="1" outlineLevel="1" x14ac:dyDescent="0.2">
      <c r="A101" s="67"/>
      <c r="B101" s="67"/>
      <c r="C101" s="67"/>
      <c r="D101" s="178">
        <f t="shared" si="44"/>
        <v>30</v>
      </c>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177" t="e">
        <f>AM$66</f>
        <v>#NUM!</v>
      </c>
      <c r="AO101" s="177">
        <f t="shared" si="46"/>
        <v>0</v>
      </c>
      <c r="AP101" s="177">
        <f t="shared" si="46"/>
        <v>0</v>
      </c>
      <c r="AQ101" s="177">
        <f t="shared" si="45"/>
        <v>0</v>
      </c>
      <c r="AR101" s="177">
        <f t="shared" si="45"/>
        <v>0</v>
      </c>
      <c r="AS101" s="177">
        <f t="shared" si="45"/>
        <v>0</v>
      </c>
      <c r="AT101" s="177">
        <f t="shared" si="45"/>
        <v>0</v>
      </c>
      <c r="AU101" s="177">
        <f t="shared" si="45"/>
        <v>0</v>
      </c>
      <c r="AV101" s="177">
        <f t="shared" si="45"/>
        <v>0</v>
      </c>
      <c r="AW101" s="177">
        <f t="shared" si="45"/>
        <v>0</v>
      </c>
      <c r="AX101" s="177">
        <f t="shared" si="45"/>
        <v>0</v>
      </c>
      <c r="AY101" s="177">
        <f t="shared" si="45"/>
        <v>0</v>
      </c>
      <c r="AZ101" s="177">
        <f t="shared" si="45"/>
        <v>0</v>
      </c>
      <c r="BA101" s="177">
        <f t="shared" si="45"/>
        <v>0</v>
      </c>
      <c r="BB101" s="177">
        <f t="shared" si="45"/>
        <v>0</v>
      </c>
      <c r="BC101" s="177">
        <f t="shared" si="45"/>
        <v>0</v>
      </c>
      <c r="BD101" s="177">
        <f t="shared" si="45"/>
        <v>0</v>
      </c>
      <c r="BE101" s="177">
        <f t="shared" si="45"/>
        <v>0</v>
      </c>
      <c r="BF101" s="177">
        <f t="shared" si="47"/>
        <v>0</v>
      </c>
      <c r="BG101" s="67"/>
      <c r="BH101" s="67"/>
    </row>
    <row r="102" spans="1:60" hidden="1" outlineLevel="1" x14ac:dyDescent="0.2">
      <c r="A102" s="67"/>
      <c r="B102" s="67"/>
      <c r="C102" s="67"/>
      <c r="D102" s="178">
        <f t="shared" si="44"/>
        <v>31</v>
      </c>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177" t="e">
        <f>AN$66</f>
        <v>#NUM!</v>
      </c>
      <c r="AP102" s="177">
        <f t="shared" si="46"/>
        <v>0</v>
      </c>
      <c r="AQ102" s="177">
        <f t="shared" ref="AQ102:BF117" si="48">IF((AQ$5-$D102)&lt;=BondMat,AP102,0)</f>
        <v>0</v>
      </c>
      <c r="AR102" s="177">
        <f t="shared" si="48"/>
        <v>0</v>
      </c>
      <c r="AS102" s="177">
        <f t="shared" si="48"/>
        <v>0</v>
      </c>
      <c r="AT102" s="177">
        <f t="shared" si="48"/>
        <v>0</v>
      </c>
      <c r="AU102" s="177">
        <f t="shared" si="48"/>
        <v>0</v>
      </c>
      <c r="AV102" s="177">
        <f t="shared" si="48"/>
        <v>0</v>
      </c>
      <c r="AW102" s="177">
        <f t="shared" si="48"/>
        <v>0</v>
      </c>
      <c r="AX102" s="177">
        <f t="shared" si="48"/>
        <v>0</v>
      </c>
      <c r="AY102" s="177">
        <f t="shared" si="48"/>
        <v>0</v>
      </c>
      <c r="AZ102" s="177">
        <f t="shared" si="48"/>
        <v>0</v>
      </c>
      <c r="BA102" s="177">
        <f t="shared" si="48"/>
        <v>0</v>
      </c>
      <c r="BB102" s="177">
        <f t="shared" si="48"/>
        <v>0</v>
      </c>
      <c r="BC102" s="177">
        <f t="shared" si="48"/>
        <v>0</v>
      </c>
      <c r="BD102" s="177">
        <f t="shared" si="48"/>
        <v>0</v>
      </c>
      <c r="BE102" s="177">
        <f t="shared" si="48"/>
        <v>0</v>
      </c>
      <c r="BF102" s="177">
        <f t="shared" si="47"/>
        <v>0</v>
      </c>
      <c r="BG102" s="67"/>
      <c r="BH102" s="67"/>
    </row>
    <row r="103" spans="1:60" hidden="1" outlineLevel="1" x14ac:dyDescent="0.2">
      <c r="A103" s="67"/>
      <c r="B103" s="67"/>
      <c r="C103" s="67"/>
      <c r="D103" s="178">
        <f t="shared" si="44"/>
        <v>32</v>
      </c>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177" t="e">
        <f>AO$66</f>
        <v>#NUM!</v>
      </c>
      <c r="AQ103" s="177">
        <f t="shared" si="48"/>
        <v>0</v>
      </c>
      <c r="AR103" s="177">
        <f t="shared" si="48"/>
        <v>0</v>
      </c>
      <c r="AS103" s="177">
        <f t="shared" si="48"/>
        <v>0</v>
      </c>
      <c r="AT103" s="177">
        <f t="shared" si="48"/>
        <v>0</v>
      </c>
      <c r="AU103" s="177">
        <f t="shared" si="48"/>
        <v>0</v>
      </c>
      <c r="AV103" s="177">
        <f t="shared" si="48"/>
        <v>0</v>
      </c>
      <c r="AW103" s="177">
        <f t="shared" si="48"/>
        <v>0</v>
      </c>
      <c r="AX103" s="177">
        <f t="shared" si="48"/>
        <v>0</v>
      </c>
      <c r="AY103" s="177">
        <f t="shared" si="48"/>
        <v>0</v>
      </c>
      <c r="AZ103" s="177">
        <f t="shared" si="48"/>
        <v>0</v>
      </c>
      <c r="BA103" s="177">
        <f t="shared" si="48"/>
        <v>0</v>
      </c>
      <c r="BB103" s="177">
        <f t="shared" si="48"/>
        <v>0</v>
      </c>
      <c r="BC103" s="177">
        <f t="shared" si="48"/>
        <v>0</v>
      </c>
      <c r="BD103" s="177">
        <f t="shared" si="48"/>
        <v>0</v>
      </c>
      <c r="BE103" s="177">
        <f t="shared" si="48"/>
        <v>0</v>
      </c>
      <c r="BF103" s="177">
        <f t="shared" si="47"/>
        <v>0</v>
      </c>
      <c r="BG103" s="67"/>
      <c r="BH103" s="67"/>
    </row>
    <row r="104" spans="1:60" hidden="1" outlineLevel="1" x14ac:dyDescent="0.2">
      <c r="A104" s="67"/>
      <c r="B104" s="67"/>
      <c r="C104" s="67"/>
      <c r="D104" s="178">
        <f t="shared" si="44"/>
        <v>33</v>
      </c>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177" t="e">
        <f>AP$66</f>
        <v>#NUM!</v>
      </c>
      <c r="AR104" s="177">
        <f t="shared" si="48"/>
        <v>0</v>
      </c>
      <c r="AS104" s="177">
        <f t="shared" si="48"/>
        <v>0</v>
      </c>
      <c r="AT104" s="177">
        <f t="shared" si="48"/>
        <v>0</v>
      </c>
      <c r="AU104" s="177">
        <f t="shared" si="48"/>
        <v>0</v>
      </c>
      <c r="AV104" s="177">
        <f t="shared" si="48"/>
        <v>0</v>
      </c>
      <c r="AW104" s="177">
        <f t="shared" si="48"/>
        <v>0</v>
      </c>
      <c r="AX104" s="177">
        <f t="shared" si="48"/>
        <v>0</v>
      </c>
      <c r="AY104" s="177">
        <f t="shared" si="48"/>
        <v>0</v>
      </c>
      <c r="AZ104" s="177">
        <f t="shared" si="48"/>
        <v>0</v>
      </c>
      <c r="BA104" s="177">
        <f t="shared" si="48"/>
        <v>0</v>
      </c>
      <c r="BB104" s="177">
        <f t="shared" si="48"/>
        <v>0</v>
      </c>
      <c r="BC104" s="177">
        <f t="shared" si="48"/>
        <v>0</v>
      </c>
      <c r="BD104" s="177">
        <f t="shared" si="48"/>
        <v>0</v>
      </c>
      <c r="BE104" s="177">
        <f t="shared" si="48"/>
        <v>0</v>
      </c>
      <c r="BF104" s="177">
        <f t="shared" si="47"/>
        <v>0</v>
      </c>
      <c r="BG104" s="67"/>
      <c r="BH104" s="67"/>
    </row>
    <row r="105" spans="1:60" hidden="1" outlineLevel="1" x14ac:dyDescent="0.2">
      <c r="A105" s="67"/>
      <c r="B105" s="67"/>
      <c r="C105" s="67"/>
      <c r="D105" s="178">
        <f t="shared" si="44"/>
        <v>34</v>
      </c>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177" t="e">
        <f>AQ$66</f>
        <v>#NUM!</v>
      </c>
      <c r="AS105" s="177">
        <f t="shared" si="48"/>
        <v>0</v>
      </c>
      <c r="AT105" s="177">
        <f t="shared" si="48"/>
        <v>0</v>
      </c>
      <c r="AU105" s="177">
        <f t="shared" si="48"/>
        <v>0</v>
      </c>
      <c r="AV105" s="177">
        <f t="shared" si="48"/>
        <v>0</v>
      </c>
      <c r="AW105" s="177">
        <f t="shared" si="48"/>
        <v>0</v>
      </c>
      <c r="AX105" s="177">
        <f t="shared" si="48"/>
        <v>0</v>
      </c>
      <c r="AY105" s="177">
        <f t="shared" si="48"/>
        <v>0</v>
      </c>
      <c r="AZ105" s="177">
        <f t="shared" si="48"/>
        <v>0</v>
      </c>
      <c r="BA105" s="177">
        <f t="shared" si="48"/>
        <v>0</v>
      </c>
      <c r="BB105" s="177">
        <f t="shared" si="48"/>
        <v>0</v>
      </c>
      <c r="BC105" s="177">
        <f t="shared" si="48"/>
        <v>0</v>
      </c>
      <c r="BD105" s="177">
        <f t="shared" si="48"/>
        <v>0</v>
      </c>
      <c r="BE105" s="177">
        <f t="shared" si="48"/>
        <v>0</v>
      </c>
      <c r="BF105" s="177">
        <f t="shared" si="48"/>
        <v>0</v>
      </c>
      <c r="BG105" s="67"/>
      <c r="BH105" s="67"/>
    </row>
    <row r="106" spans="1:60" hidden="1" outlineLevel="1" x14ac:dyDescent="0.2">
      <c r="A106" s="67"/>
      <c r="B106" s="67"/>
      <c r="C106" s="67"/>
      <c r="D106" s="178">
        <f t="shared" si="44"/>
        <v>35</v>
      </c>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177" t="e">
        <f>AR$66</f>
        <v>#NUM!</v>
      </c>
      <c r="AT106" s="177">
        <f t="shared" si="48"/>
        <v>0</v>
      </c>
      <c r="AU106" s="177">
        <f t="shared" si="48"/>
        <v>0</v>
      </c>
      <c r="AV106" s="177">
        <f t="shared" si="48"/>
        <v>0</v>
      </c>
      <c r="AW106" s="177">
        <f t="shared" si="48"/>
        <v>0</v>
      </c>
      <c r="AX106" s="177">
        <f t="shared" si="48"/>
        <v>0</v>
      </c>
      <c r="AY106" s="177">
        <f t="shared" si="48"/>
        <v>0</v>
      </c>
      <c r="AZ106" s="177">
        <f t="shared" si="48"/>
        <v>0</v>
      </c>
      <c r="BA106" s="177">
        <f t="shared" si="48"/>
        <v>0</v>
      </c>
      <c r="BB106" s="177">
        <f t="shared" si="48"/>
        <v>0</v>
      </c>
      <c r="BC106" s="177">
        <f t="shared" si="48"/>
        <v>0</v>
      </c>
      <c r="BD106" s="177">
        <f t="shared" si="48"/>
        <v>0</v>
      </c>
      <c r="BE106" s="177">
        <f t="shared" si="48"/>
        <v>0</v>
      </c>
      <c r="BF106" s="177">
        <f t="shared" si="48"/>
        <v>0</v>
      </c>
      <c r="BG106" s="67"/>
      <c r="BH106" s="67"/>
    </row>
    <row r="107" spans="1:60" hidden="1" outlineLevel="1" x14ac:dyDescent="0.2">
      <c r="A107" s="67"/>
      <c r="B107" s="67"/>
      <c r="C107" s="67"/>
      <c r="D107" s="178">
        <f t="shared" si="44"/>
        <v>36</v>
      </c>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177" t="e">
        <f>AS$66</f>
        <v>#NUM!</v>
      </c>
      <c r="AU107" s="177">
        <f t="shared" si="48"/>
        <v>0</v>
      </c>
      <c r="AV107" s="177">
        <f t="shared" si="48"/>
        <v>0</v>
      </c>
      <c r="AW107" s="177">
        <f t="shared" si="48"/>
        <v>0</v>
      </c>
      <c r="AX107" s="177">
        <f t="shared" si="48"/>
        <v>0</v>
      </c>
      <c r="AY107" s="177">
        <f t="shared" si="48"/>
        <v>0</v>
      </c>
      <c r="AZ107" s="177">
        <f t="shared" si="48"/>
        <v>0</v>
      </c>
      <c r="BA107" s="177">
        <f t="shared" si="48"/>
        <v>0</v>
      </c>
      <c r="BB107" s="177">
        <f t="shared" si="48"/>
        <v>0</v>
      </c>
      <c r="BC107" s="177">
        <f t="shared" si="48"/>
        <v>0</v>
      </c>
      <c r="BD107" s="177">
        <f t="shared" si="48"/>
        <v>0</v>
      </c>
      <c r="BE107" s="177">
        <f t="shared" si="48"/>
        <v>0</v>
      </c>
      <c r="BF107" s="177">
        <f t="shared" si="48"/>
        <v>0</v>
      </c>
      <c r="BG107" s="67"/>
      <c r="BH107" s="67"/>
    </row>
    <row r="108" spans="1:60" hidden="1" outlineLevel="1" x14ac:dyDescent="0.2">
      <c r="A108" s="67"/>
      <c r="B108" s="67"/>
      <c r="C108" s="67"/>
      <c r="D108" s="178">
        <f t="shared" si="44"/>
        <v>37</v>
      </c>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177" t="e">
        <f>AT$66</f>
        <v>#NUM!</v>
      </c>
      <c r="AV108" s="177">
        <f t="shared" si="48"/>
        <v>0</v>
      </c>
      <c r="AW108" s="177">
        <f t="shared" si="48"/>
        <v>0</v>
      </c>
      <c r="AX108" s="177">
        <f t="shared" si="48"/>
        <v>0</v>
      </c>
      <c r="AY108" s="177">
        <f t="shared" si="48"/>
        <v>0</v>
      </c>
      <c r="AZ108" s="177">
        <f t="shared" si="48"/>
        <v>0</v>
      </c>
      <c r="BA108" s="177">
        <f t="shared" si="48"/>
        <v>0</v>
      </c>
      <c r="BB108" s="177">
        <f t="shared" si="48"/>
        <v>0</v>
      </c>
      <c r="BC108" s="177">
        <f t="shared" si="48"/>
        <v>0</v>
      </c>
      <c r="BD108" s="177">
        <f t="shared" si="48"/>
        <v>0</v>
      </c>
      <c r="BE108" s="177">
        <f t="shared" si="48"/>
        <v>0</v>
      </c>
      <c r="BF108" s="177">
        <f t="shared" si="48"/>
        <v>0</v>
      </c>
      <c r="BG108" s="67"/>
      <c r="BH108" s="67"/>
    </row>
    <row r="109" spans="1:60" hidden="1" outlineLevel="1" x14ac:dyDescent="0.2">
      <c r="A109" s="67"/>
      <c r="B109" s="67"/>
      <c r="C109" s="67"/>
      <c r="D109" s="178">
        <f t="shared" si="44"/>
        <v>38</v>
      </c>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177" t="e">
        <f>AU$66</f>
        <v>#NUM!</v>
      </c>
      <c r="AW109" s="177">
        <f t="shared" si="48"/>
        <v>0</v>
      </c>
      <c r="AX109" s="177">
        <f t="shared" si="48"/>
        <v>0</v>
      </c>
      <c r="AY109" s="177">
        <f t="shared" si="48"/>
        <v>0</v>
      </c>
      <c r="AZ109" s="177">
        <f t="shared" si="48"/>
        <v>0</v>
      </c>
      <c r="BA109" s="177">
        <f t="shared" si="48"/>
        <v>0</v>
      </c>
      <c r="BB109" s="177">
        <f t="shared" si="48"/>
        <v>0</v>
      </c>
      <c r="BC109" s="177">
        <f t="shared" si="48"/>
        <v>0</v>
      </c>
      <c r="BD109" s="177">
        <f t="shared" si="48"/>
        <v>0</v>
      </c>
      <c r="BE109" s="177">
        <f t="shared" si="48"/>
        <v>0</v>
      </c>
      <c r="BF109" s="177">
        <f t="shared" si="48"/>
        <v>0</v>
      </c>
      <c r="BG109" s="67"/>
      <c r="BH109" s="67"/>
    </row>
    <row r="110" spans="1:60" collapsed="1" x14ac:dyDescent="0.2">
      <c r="A110" s="67"/>
      <c r="B110" s="67"/>
      <c r="C110" s="67"/>
      <c r="D110" s="178">
        <f t="shared" si="44"/>
        <v>39</v>
      </c>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177" t="e">
        <f>AV$66</f>
        <v>#NUM!</v>
      </c>
      <c r="AX110" s="177">
        <f t="shared" si="48"/>
        <v>0</v>
      </c>
      <c r="AY110" s="177">
        <f t="shared" si="48"/>
        <v>0</v>
      </c>
      <c r="AZ110" s="177">
        <f t="shared" si="48"/>
        <v>0</v>
      </c>
      <c r="BA110" s="177">
        <f t="shared" si="48"/>
        <v>0</v>
      </c>
      <c r="BB110" s="177">
        <f t="shared" si="48"/>
        <v>0</v>
      </c>
      <c r="BC110" s="177">
        <f t="shared" si="48"/>
        <v>0</v>
      </c>
      <c r="BD110" s="177">
        <f t="shared" si="48"/>
        <v>0</v>
      </c>
      <c r="BE110" s="177">
        <f t="shared" si="48"/>
        <v>0</v>
      </c>
      <c r="BF110" s="177">
        <f t="shared" si="48"/>
        <v>0</v>
      </c>
      <c r="BG110" s="67"/>
      <c r="BH110" s="67"/>
    </row>
    <row r="111" spans="1:60" ht="10.5" hidden="1" customHeight="1" outlineLevel="1" x14ac:dyDescent="0.2">
      <c r="A111" s="67"/>
      <c r="B111" s="67"/>
      <c r="C111" s="67"/>
      <c r="D111" s="178">
        <f t="shared" si="44"/>
        <v>40</v>
      </c>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177" t="e">
        <f>AW$66</f>
        <v>#NUM!</v>
      </c>
      <c r="AY111" s="177">
        <f t="shared" si="48"/>
        <v>0</v>
      </c>
      <c r="AZ111" s="177">
        <f t="shared" si="48"/>
        <v>0</v>
      </c>
      <c r="BA111" s="177">
        <f t="shared" si="48"/>
        <v>0</v>
      </c>
      <c r="BB111" s="177">
        <f t="shared" si="48"/>
        <v>0</v>
      </c>
      <c r="BC111" s="177">
        <f t="shared" si="48"/>
        <v>0</v>
      </c>
      <c r="BD111" s="177">
        <f t="shared" si="48"/>
        <v>0</v>
      </c>
      <c r="BE111" s="177">
        <f t="shared" si="48"/>
        <v>0</v>
      </c>
      <c r="BF111" s="177">
        <f t="shared" si="48"/>
        <v>0</v>
      </c>
      <c r="BG111" s="67"/>
      <c r="BH111" s="67"/>
    </row>
    <row r="112" spans="1:60" hidden="1" outlineLevel="1" x14ac:dyDescent="0.2">
      <c r="A112" s="67"/>
      <c r="B112" s="67"/>
      <c r="C112" s="67"/>
      <c r="D112" s="178">
        <f t="shared" si="44"/>
        <v>41</v>
      </c>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177" t="e">
        <f>AX$66</f>
        <v>#NUM!</v>
      </c>
      <c r="AZ112" s="177">
        <f t="shared" si="48"/>
        <v>0</v>
      </c>
      <c r="BA112" s="177">
        <f t="shared" si="48"/>
        <v>0</v>
      </c>
      <c r="BB112" s="177">
        <f t="shared" si="48"/>
        <v>0</v>
      </c>
      <c r="BC112" s="177">
        <f t="shared" si="48"/>
        <v>0</v>
      </c>
      <c r="BD112" s="177">
        <f t="shared" si="48"/>
        <v>0</v>
      </c>
      <c r="BE112" s="177">
        <f t="shared" si="48"/>
        <v>0</v>
      </c>
      <c r="BF112" s="177">
        <f t="shared" si="48"/>
        <v>0</v>
      </c>
      <c r="BG112" s="67"/>
      <c r="BH112" s="67"/>
    </row>
    <row r="113" spans="1:62" hidden="1" outlineLevel="1" x14ac:dyDescent="0.2">
      <c r="A113" s="67"/>
      <c r="B113" s="67"/>
      <c r="C113" s="67"/>
      <c r="D113" s="178">
        <f t="shared" si="44"/>
        <v>42</v>
      </c>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177" t="e">
        <f>AY$66</f>
        <v>#NUM!</v>
      </c>
      <c r="BA113" s="177">
        <f t="shared" si="48"/>
        <v>0</v>
      </c>
      <c r="BB113" s="177">
        <f t="shared" si="48"/>
        <v>0</v>
      </c>
      <c r="BC113" s="177">
        <f t="shared" si="48"/>
        <v>0</v>
      </c>
      <c r="BD113" s="177">
        <f t="shared" si="48"/>
        <v>0</v>
      </c>
      <c r="BE113" s="177">
        <f t="shared" si="48"/>
        <v>0</v>
      </c>
      <c r="BF113" s="177">
        <f t="shared" si="48"/>
        <v>0</v>
      </c>
      <c r="BG113" s="67"/>
      <c r="BH113" s="67"/>
    </row>
    <row r="114" spans="1:62" hidden="1" outlineLevel="1" x14ac:dyDescent="0.2">
      <c r="A114" s="67"/>
      <c r="B114" s="67"/>
      <c r="C114" s="67"/>
      <c r="D114" s="178">
        <f t="shared" si="44"/>
        <v>43</v>
      </c>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177" t="e">
        <f>AZ$66</f>
        <v>#NUM!</v>
      </c>
      <c r="BB114" s="177">
        <f>IF((BB$5-$D114)&lt;=BondMat,BA114,0)</f>
        <v>0</v>
      </c>
      <c r="BC114" s="177">
        <f>IF((BC$5-$D114)&lt;=BondMat,BB114,0)</f>
        <v>0</v>
      </c>
      <c r="BD114" s="177">
        <f>IF((BD$5-$D114)&lt;=BondMat,BC114,0)</f>
        <v>0</v>
      </c>
      <c r="BE114" s="177">
        <f>IF((BE$5-$D114)&lt;=BondMat,BD114,0)</f>
        <v>0</v>
      </c>
      <c r="BF114" s="177">
        <f t="shared" si="48"/>
        <v>0</v>
      </c>
      <c r="BG114" s="67"/>
      <c r="BH114" s="67"/>
    </row>
    <row r="115" spans="1:62" hidden="1" outlineLevel="1" x14ac:dyDescent="0.2">
      <c r="A115" s="67"/>
      <c r="B115" s="67"/>
      <c r="C115" s="67"/>
      <c r="D115" s="178">
        <f t="shared" si="44"/>
        <v>44</v>
      </c>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177" t="e">
        <f>BA$66</f>
        <v>#NUM!</v>
      </c>
      <c r="BC115" s="177">
        <f>IF((BC$5-$D115)&lt;=BondMat,BB115,0)</f>
        <v>0</v>
      </c>
      <c r="BD115" s="177">
        <f>IF((BD$5-$D115)&lt;=BondMat,BC115,0)</f>
        <v>0</v>
      </c>
      <c r="BE115" s="177">
        <f>IF((BE$5-$D115)&lt;=BondMat,BD115,0)</f>
        <v>0</v>
      </c>
      <c r="BF115" s="177">
        <f t="shared" si="48"/>
        <v>0</v>
      </c>
      <c r="BG115" s="177"/>
      <c r="BH115" s="67"/>
    </row>
    <row r="116" spans="1:62" hidden="1" outlineLevel="1" x14ac:dyDescent="0.2">
      <c r="A116" s="67"/>
      <c r="B116" s="67"/>
      <c r="C116" s="67"/>
      <c r="D116" s="178">
        <f t="shared" si="44"/>
        <v>45</v>
      </c>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177" t="e">
        <f>BB$66</f>
        <v>#NUM!</v>
      </c>
      <c r="BD116" s="177">
        <f>IF((BD$5-$D116)&lt;=BondMat,BC116,0)</f>
        <v>0</v>
      </c>
      <c r="BE116" s="177">
        <f>IF((BE$5-$D116)&lt;=BondMat,BD116,0)</f>
        <v>0</v>
      </c>
      <c r="BF116" s="177">
        <f t="shared" si="48"/>
        <v>0</v>
      </c>
      <c r="BG116" s="177"/>
      <c r="BH116" s="177"/>
    </row>
    <row r="117" spans="1:62" hidden="1" outlineLevel="1" x14ac:dyDescent="0.2">
      <c r="A117" s="67"/>
      <c r="B117" s="67"/>
      <c r="C117" s="67"/>
      <c r="D117" s="178">
        <f t="shared" si="44"/>
        <v>46</v>
      </c>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177" t="e">
        <f>BC$66</f>
        <v>#NUM!</v>
      </c>
      <c r="BE117" s="177">
        <f>IF((BE$5-$D117)&lt;=BondMat,BD117,0)</f>
        <v>0</v>
      </c>
      <c r="BF117" s="177">
        <f t="shared" si="48"/>
        <v>0</v>
      </c>
      <c r="BG117" s="177"/>
      <c r="BH117" s="177"/>
      <c r="BI117" s="29"/>
    </row>
    <row r="118" spans="1:62" hidden="1" outlineLevel="1" x14ac:dyDescent="0.2">
      <c r="A118" s="67"/>
      <c r="B118" s="67"/>
      <c r="C118" s="67"/>
      <c r="D118" s="178">
        <f t="shared" si="44"/>
        <v>47</v>
      </c>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177" t="e">
        <f>BD$66</f>
        <v>#NUM!</v>
      </c>
      <c r="BF118" s="177">
        <f>IF((BF$5-$D118)&lt;=BondMat,BE118,0)</f>
        <v>0</v>
      </c>
      <c r="BG118" s="177"/>
      <c r="BH118" s="177"/>
      <c r="BI118" s="29"/>
      <c r="BJ118" s="29"/>
    </row>
    <row r="119" spans="1:62" hidden="1" outlineLevel="1" x14ac:dyDescent="0.2">
      <c r="A119" s="67"/>
      <c r="B119" s="67"/>
      <c r="C119" s="67"/>
      <c r="D119" s="178">
        <f t="shared" si="44"/>
        <v>48</v>
      </c>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177" t="e">
        <f>BE$66</f>
        <v>#NUM!</v>
      </c>
      <c r="BG119" s="67"/>
      <c r="BH119" s="67"/>
    </row>
    <row r="120" spans="1:62" collapsed="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row>
    <row r="121" spans="1:62" x14ac:dyDescent="0.2">
      <c r="A121" s="67"/>
      <c r="B121" s="67"/>
      <c r="C121" s="67"/>
      <c r="D121" s="178"/>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row>
    <row r="122" spans="1:62" x14ac:dyDescent="0.2">
      <c r="A122" s="67"/>
      <c r="B122" s="67"/>
      <c r="C122" s="67"/>
      <c r="D122" s="178"/>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row>
    <row r="123" spans="1:62"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row>
    <row r="124" spans="1:62"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row>
    <row r="125" spans="1:62"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row>
    <row r="126" spans="1:62"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row>
    <row r="127" spans="1:62"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row>
    <row r="128" spans="1:62"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row>
    <row r="133" spans="4:4" x14ac:dyDescent="0.2">
      <c r="D133" s="22"/>
    </row>
  </sheetData>
  <sheetProtection sheet="1" objects="1" scenarios="1"/>
  <mergeCells count="1">
    <mergeCell ref="A61:K61"/>
  </mergeCells>
  <conditionalFormatting sqref="F30:F31">
    <cfRule type="cellIs" dxfId="5" priority="2" operator="lessThan">
      <formula>0</formula>
    </cfRule>
  </conditionalFormatting>
  <conditionalFormatting sqref="A61:K61">
    <cfRule type="cellIs" dxfId="4" priority="1" operator="equal">
      <formula>"""LS"""</formula>
    </cfRule>
  </conditionalFormatting>
  <dataValidations disablePrompts="1" count="2">
    <dataValidation type="whole" operator="lessThanOrEqual" allowBlank="1" showInputMessage="1" showErrorMessage="1" errorTitle="Less Please" error="Oops, this should be &lt;= 50._x000a_Thanks." sqref="E40 E42">
      <formula1>50</formula1>
    </dataValidation>
    <dataValidation type="whole" operator="greaterThanOrEqual" allowBlank="1" showInputMessage="1" showErrorMessage="1" errorTitle="Minimum capital life is 5 years" error="Please provide a figure of 5 years or greater than 5 years. Thanks." sqref="E41 E25:E39">
      <formula1>5</formula1>
    </dataValidation>
  </dataValidations>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60" max="16383" man="1"/>
  </rowBreaks>
  <ignoredErrors>
    <ignoredError sqref="E18"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F74"/>
  <sheetViews>
    <sheetView showGridLines="0" zoomScale="90" zoomScaleNormal="90" workbookViewId="0">
      <pane xSplit="4" ySplit="7" topLeftCell="E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Col="1" x14ac:dyDescent="0.2"/>
  <cols>
    <col min="1" max="1" width="4.7109375" customWidth="1"/>
    <col min="2" max="3" width="3.28515625" customWidth="1"/>
    <col min="4" max="4" width="27.28515625" customWidth="1"/>
    <col min="5" max="5" width="13.5703125" customWidth="1"/>
    <col min="6" max="6" width="16.42578125" customWidth="1"/>
    <col min="7" max="10" width="13.7109375" customWidth="1"/>
    <col min="11" max="14" width="13.7109375" hidden="1" customWidth="1" outlineLevel="1"/>
    <col min="15" max="15" width="13.7109375" customWidth="1" collapsed="1"/>
    <col min="16" max="19" width="13.7109375" hidden="1" customWidth="1" outlineLevel="1"/>
    <col min="20" max="20" width="13.7109375" customWidth="1" collapsed="1"/>
    <col min="21" max="24" width="13.7109375" hidden="1" customWidth="1" outlineLevel="1"/>
    <col min="25" max="25" width="13.7109375" customWidth="1" collapsed="1"/>
    <col min="26" max="29" width="13.7109375" hidden="1" customWidth="1" outlineLevel="1"/>
    <col min="30" max="30" width="13.7109375" customWidth="1" collapsed="1"/>
    <col min="31" max="34" width="13.7109375" hidden="1" customWidth="1" outlineLevel="1"/>
    <col min="35" max="35" width="13.7109375" customWidth="1" collapsed="1"/>
    <col min="36" max="39" width="13.7109375" hidden="1" customWidth="1" outlineLevel="1"/>
    <col min="40" max="40" width="13.7109375" customWidth="1" collapsed="1"/>
    <col min="41" max="44" width="13.7109375" hidden="1" customWidth="1" outlineLevel="1"/>
    <col min="45" max="45" width="13.7109375" customWidth="1" collapsed="1"/>
    <col min="46" max="49" width="13.7109375" hidden="1" customWidth="1" outlineLevel="1"/>
    <col min="50" max="50" width="13.7109375" customWidth="1" collapsed="1"/>
    <col min="51" max="54" width="13.7109375" hidden="1" customWidth="1" outlineLevel="1"/>
    <col min="55" max="55" width="13.7109375" customWidth="1" collapsed="1"/>
    <col min="56" max="56" width="6" customWidth="1"/>
    <col min="57" max="57" width="10.85546875" customWidth="1"/>
  </cols>
  <sheetData>
    <row r="1" spans="1:55" s="16" customFormat="1" ht="24.75" customHeight="1" x14ac:dyDescent="0.2">
      <c r="A1" s="119" t="s">
        <v>131</v>
      </c>
      <c r="B1" s="109"/>
    </row>
    <row r="2" spans="1:55" s="16" customFormat="1" ht="24.75" customHeight="1" x14ac:dyDescent="0.2">
      <c r="A2" s="122" t="e">
        <f>ProjName</f>
        <v>#REF!</v>
      </c>
      <c r="B2" s="32"/>
      <c r="C2" s="32"/>
      <c r="D2" s="32"/>
      <c r="E2" s="32"/>
      <c r="H2" s="185"/>
    </row>
    <row r="3" spans="1:55" s="18" customFormat="1" ht="24.75" customHeight="1" x14ac:dyDescent="0.2">
      <c r="A3" s="120" t="s">
        <v>117</v>
      </c>
      <c r="B3" s="17"/>
      <c r="C3" s="17"/>
      <c r="D3" s="17"/>
      <c r="E3" s="17" t="s">
        <v>148</v>
      </c>
      <c r="F3" s="17"/>
      <c r="G3" s="17"/>
      <c r="H3" s="17"/>
      <c r="I3" s="17"/>
      <c r="J3" s="17"/>
    </row>
    <row r="4" spans="1:55" ht="15" x14ac:dyDescent="0.2">
      <c r="A4" s="127" t="s">
        <v>50</v>
      </c>
    </row>
    <row r="5" spans="1:55" s="23" customFormat="1" x14ac:dyDescent="0.2">
      <c r="A5" s="121"/>
      <c r="F5" s="27">
        <f>'OPT 1 LCC Capital '!I5</f>
        <v>0</v>
      </c>
      <c r="G5" s="27">
        <f>F5+1</f>
        <v>1</v>
      </c>
      <c r="H5" s="27">
        <f t="shared" ref="H5:BC5" si="0">G5+1</f>
        <v>2</v>
      </c>
      <c r="I5" s="27">
        <f t="shared" si="0"/>
        <v>3</v>
      </c>
      <c r="J5" s="27">
        <f t="shared" si="0"/>
        <v>4</v>
      </c>
      <c r="K5" s="27">
        <f t="shared" si="0"/>
        <v>5</v>
      </c>
      <c r="L5" s="27">
        <f t="shared" si="0"/>
        <v>6</v>
      </c>
      <c r="M5" s="27">
        <f t="shared" si="0"/>
        <v>7</v>
      </c>
      <c r="N5" s="27">
        <f t="shared" si="0"/>
        <v>8</v>
      </c>
      <c r="O5" s="27">
        <f t="shared" si="0"/>
        <v>9</v>
      </c>
      <c r="P5" s="27">
        <f t="shared" si="0"/>
        <v>10</v>
      </c>
      <c r="Q5" s="27">
        <f t="shared" si="0"/>
        <v>11</v>
      </c>
      <c r="R5" s="27">
        <f t="shared" si="0"/>
        <v>12</v>
      </c>
      <c r="S5" s="27">
        <f t="shared" si="0"/>
        <v>13</v>
      </c>
      <c r="T5" s="27">
        <f t="shared" si="0"/>
        <v>14</v>
      </c>
      <c r="U5" s="27">
        <f t="shared" si="0"/>
        <v>15</v>
      </c>
      <c r="V5" s="27">
        <f t="shared" si="0"/>
        <v>16</v>
      </c>
      <c r="W5" s="27">
        <f t="shared" si="0"/>
        <v>17</v>
      </c>
      <c r="X5" s="27">
        <f t="shared" si="0"/>
        <v>18</v>
      </c>
      <c r="Y5" s="27">
        <f t="shared" si="0"/>
        <v>19</v>
      </c>
      <c r="Z5" s="27">
        <f t="shared" si="0"/>
        <v>20</v>
      </c>
      <c r="AA5" s="27">
        <f t="shared" si="0"/>
        <v>21</v>
      </c>
      <c r="AB5" s="27">
        <f t="shared" si="0"/>
        <v>22</v>
      </c>
      <c r="AC5" s="27">
        <f t="shared" si="0"/>
        <v>23</v>
      </c>
      <c r="AD5" s="27">
        <f t="shared" si="0"/>
        <v>24</v>
      </c>
      <c r="AE5" s="27">
        <f t="shared" si="0"/>
        <v>25</v>
      </c>
      <c r="AF5" s="27">
        <f t="shared" si="0"/>
        <v>26</v>
      </c>
      <c r="AG5" s="27">
        <f t="shared" si="0"/>
        <v>27</v>
      </c>
      <c r="AH5" s="27">
        <f t="shared" si="0"/>
        <v>28</v>
      </c>
      <c r="AI5" s="27">
        <f t="shared" si="0"/>
        <v>29</v>
      </c>
      <c r="AJ5" s="27">
        <f t="shared" si="0"/>
        <v>30</v>
      </c>
      <c r="AK5" s="27">
        <f t="shared" si="0"/>
        <v>31</v>
      </c>
      <c r="AL5" s="27">
        <f t="shared" si="0"/>
        <v>32</v>
      </c>
      <c r="AM5" s="27">
        <f t="shared" si="0"/>
        <v>33</v>
      </c>
      <c r="AN5" s="27">
        <f t="shared" si="0"/>
        <v>34</v>
      </c>
      <c r="AO5" s="27">
        <f t="shared" si="0"/>
        <v>35</v>
      </c>
      <c r="AP5" s="27">
        <f t="shared" si="0"/>
        <v>36</v>
      </c>
      <c r="AQ5" s="27">
        <f t="shared" si="0"/>
        <v>37</v>
      </c>
      <c r="AR5" s="27">
        <f t="shared" si="0"/>
        <v>38</v>
      </c>
      <c r="AS5" s="27">
        <f t="shared" si="0"/>
        <v>39</v>
      </c>
      <c r="AT5" s="27">
        <f t="shared" si="0"/>
        <v>40</v>
      </c>
      <c r="AU5" s="27">
        <f t="shared" si="0"/>
        <v>41</v>
      </c>
      <c r="AV5" s="27">
        <f t="shared" si="0"/>
        <v>42</v>
      </c>
      <c r="AW5" s="27">
        <f t="shared" si="0"/>
        <v>43</v>
      </c>
      <c r="AX5" s="27">
        <f t="shared" si="0"/>
        <v>44</v>
      </c>
      <c r="AY5" s="27">
        <f t="shared" si="0"/>
        <v>45</v>
      </c>
      <c r="AZ5" s="27">
        <f t="shared" si="0"/>
        <v>46</v>
      </c>
      <c r="BA5" s="27">
        <f t="shared" si="0"/>
        <v>47</v>
      </c>
      <c r="BB5" s="27">
        <f t="shared" si="0"/>
        <v>48</v>
      </c>
      <c r="BC5" s="27">
        <f t="shared" si="0"/>
        <v>49</v>
      </c>
    </row>
    <row r="6" spans="1:55" s="19" customFormat="1" ht="3.95" customHeight="1" x14ac:dyDescent="0.35">
      <c r="A6" s="128"/>
      <c r="F6" s="20" t="s">
        <v>35</v>
      </c>
      <c r="G6" s="19" t="s">
        <v>35</v>
      </c>
      <c r="H6" s="19" t="s">
        <v>35</v>
      </c>
      <c r="I6" s="19"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row>
    <row r="7" spans="1:55" x14ac:dyDescent="0.2">
      <c r="A7" s="129"/>
      <c r="F7" s="27">
        <v>1</v>
      </c>
      <c r="G7" s="27">
        <f>F7+1</f>
        <v>2</v>
      </c>
      <c r="H7" s="27">
        <f t="shared" ref="H7:BC7" si="1">G7+1</f>
        <v>3</v>
      </c>
      <c r="I7" s="27">
        <f t="shared" si="1"/>
        <v>4</v>
      </c>
      <c r="J7" s="27">
        <f t="shared" si="1"/>
        <v>5</v>
      </c>
      <c r="K7" s="27">
        <f t="shared" si="1"/>
        <v>6</v>
      </c>
      <c r="L7" s="27">
        <f t="shared" si="1"/>
        <v>7</v>
      </c>
      <c r="M7" s="27">
        <f t="shared" si="1"/>
        <v>8</v>
      </c>
      <c r="N7" s="27">
        <f t="shared" si="1"/>
        <v>9</v>
      </c>
      <c r="O7" s="27">
        <f t="shared" si="1"/>
        <v>10</v>
      </c>
      <c r="P7" s="27">
        <f t="shared" si="1"/>
        <v>11</v>
      </c>
      <c r="Q7" s="27">
        <f t="shared" si="1"/>
        <v>12</v>
      </c>
      <c r="R7" s="27">
        <f t="shared" si="1"/>
        <v>13</v>
      </c>
      <c r="S7" s="27">
        <f t="shared" si="1"/>
        <v>14</v>
      </c>
      <c r="T7" s="27">
        <f t="shared" si="1"/>
        <v>15</v>
      </c>
      <c r="U7" s="27">
        <f t="shared" si="1"/>
        <v>16</v>
      </c>
      <c r="V7" s="27">
        <f t="shared" si="1"/>
        <v>17</v>
      </c>
      <c r="W7" s="27">
        <f t="shared" si="1"/>
        <v>18</v>
      </c>
      <c r="X7" s="27">
        <f t="shared" si="1"/>
        <v>19</v>
      </c>
      <c r="Y7" s="27">
        <f t="shared" si="1"/>
        <v>20</v>
      </c>
      <c r="Z7" s="27">
        <f t="shared" si="1"/>
        <v>21</v>
      </c>
      <c r="AA7" s="27">
        <f t="shared" si="1"/>
        <v>22</v>
      </c>
      <c r="AB7" s="27">
        <f t="shared" si="1"/>
        <v>23</v>
      </c>
      <c r="AC7" s="27">
        <f t="shared" si="1"/>
        <v>24</v>
      </c>
      <c r="AD7" s="27">
        <f t="shared" si="1"/>
        <v>25</v>
      </c>
      <c r="AE7" s="27">
        <f t="shared" si="1"/>
        <v>26</v>
      </c>
      <c r="AF7" s="27">
        <f t="shared" si="1"/>
        <v>27</v>
      </c>
      <c r="AG7" s="27">
        <f t="shared" si="1"/>
        <v>28</v>
      </c>
      <c r="AH7" s="27">
        <f t="shared" si="1"/>
        <v>29</v>
      </c>
      <c r="AI7" s="27">
        <f t="shared" si="1"/>
        <v>30</v>
      </c>
      <c r="AJ7" s="27">
        <f t="shared" si="1"/>
        <v>31</v>
      </c>
      <c r="AK7" s="27">
        <f t="shared" si="1"/>
        <v>32</v>
      </c>
      <c r="AL7" s="27">
        <f t="shared" si="1"/>
        <v>33</v>
      </c>
      <c r="AM7" s="27">
        <f t="shared" si="1"/>
        <v>34</v>
      </c>
      <c r="AN7" s="27">
        <f t="shared" si="1"/>
        <v>35</v>
      </c>
      <c r="AO7" s="27">
        <f t="shared" si="1"/>
        <v>36</v>
      </c>
      <c r="AP7" s="27">
        <f t="shared" si="1"/>
        <v>37</v>
      </c>
      <c r="AQ7" s="27">
        <f t="shared" si="1"/>
        <v>38</v>
      </c>
      <c r="AR7" s="27">
        <f t="shared" si="1"/>
        <v>39</v>
      </c>
      <c r="AS7" s="27">
        <f t="shared" si="1"/>
        <v>40</v>
      </c>
      <c r="AT7" s="27">
        <f t="shared" si="1"/>
        <v>41</v>
      </c>
      <c r="AU7" s="27">
        <f t="shared" si="1"/>
        <v>42</v>
      </c>
      <c r="AV7" s="27">
        <f t="shared" si="1"/>
        <v>43</v>
      </c>
      <c r="AW7" s="27">
        <f t="shared" si="1"/>
        <v>44</v>
      </c>
      <c r="AX7" s="27">
        <f t="shared" si="1"/>
        <v>45</v>
      </c>
      <c r="AY7" s="27">
        <f t="shared" si="1"/>
        <v>46</v>
      </c>
      <c r="AZ7" s="27">
        <f t="shared" si="1"/>
        <v>47</v>
      </c>
      <c r="BA7" s="27">
        <f t="shared" si="1"/>
        <v>48</v>
      </c>
      <c r="BB7" s="27">
        <f t="shared" si="1"/>
        <v>49</v>
      </c>
      <c r="BC7" s="27">
        <f t="shared" si="1"/>
        <v>50</v>
      </c>
    </row>
    <row r="8" spans="1:55" ht="15.75" thickBot="1" x14ac:dyDescent="0.25">
      <c r="A8" s="36" t="s">
        <v>57</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4.25" thickTop="1" thickBot="1" x14ac:dyDescent="0.25">
      <c r="B9" s="23" t="s">
        <v>140</v>
      </c>
      <c r="E9" s="35">
        <f>PresentYear</f>
        <v>0</v>
      </c>
      <c r="F9" s="46" t="e">
        <f>SUM(F10:BC10)</f>
        <v>#N/A</v>
      </c>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3.5" thickTop="1" x14ac:dyDescent="0.2">
      <c r="B10" s="23" t="s">
        <v>24</v>
      </c>
      <c r="D10" s="39"/>
      <c r="E10" s="35">
        <f>PresentYear</f>
        <v>0</v>
      </c>
      <c r="F10" s="30" t="e">
        <f>F$20/(1+DiscRat)^(F$5-PresentYear)</f>
        <v>#N/A</v>
      </c>
      <c r="G10" s="30">
        <f t="shared" ref="G10:AL10" si="2">IF(G$7&lt;=LCCPeriod,(G$20/(1+DiscRat)^(G$5-PresentYear)),0)</f>
        <v>0</v>
      </c>
      <c r="H10" s="30">
        <f t="shared" si="2"/>
        <v>0</v>
      </c>
      <c r="I10" s="30">
        <f t="shared" si="2"/>
        <v>0</v>
      </c>
      <c r="J10" s="30">
        <f t="shared" si="2"/>
        <v>0</v>
      </c>
      <c r="K10" s="30">
        <f t="shared" si="2"/>
        <v>0</v>
      </c>
      <c r="L10" s="30">
        <f t="shared" si="2"/>
        <v>0</v>
      </c>
      <c r="M10" s="30">
        <f t="shared" si="2"/>
        <v>0</v>
      </c>
      <c r="N10" s="30">
        <f t="shared" si="2"/>
        <v>0</v>
      </c>
      <c r="O10" s="30">
        <f t="shared" si="2"/>
        <v>0</v>
      </c>
      <c r="P10" s="30">
        <f t="shared" si="2"/>
        <v>0</v>
      </c>
      <c r="Q10" s="30">
        <f t="shared" si="2"/>
        <v>0</v>
      </c>
      <c r="R10" s="30">
        <f t="shared" si="2"/>
        <v>0</v>
      </c>
      <c r="S10" s="30">
        <f t="shared" si="2"/>
        <v>0</v>
      </c>
      <c r="T10" s="30">
        <f t="shared" si="2"/>
        <v>0</v>
      </c>
      <c r="U10" s="30">
        <f t="shared" si="2"/>
        <v>0</v>
      </c>
      <c r="V10" s="30">
        <f t="shared" si="2"/>
        <v>0</v>
      </c>
      <c r="W10" s="30">
        <f t="shared" si="2"/>
        <v>0</v>
      </c>
      <c r="X10" s="30">
        <f t="shared" si="2"/>
        <v>0</v>
      </c>
      <c r="Y10" s="30">
        <f t="shared" si="2"/>
        <v>0</v>
      </c>
      <c r="Z10" s="30">
        <f t="shared" si="2"/>
        <v>0</v>
      </c>
      <c r="AA10" s="30">
        <f t="shared" si="2"/>
        <v>0</v>
      </c>
      <c r="AB10" s="30">
        <f t="shared" si="2"/>
        <v>0</v>
      </c>
      <c r="AC10" s="30">
        <f t="shared" si="2"/>
        <v>0</v>
      </c>
      <c r="AD10" s="30">
        <f t="shared" si="2"/>
        <v>0</v>
      </c>
      <c r="AE10" s="30">
        <f t="shared" si="2"/>
        <v>0</v>
      </c>
      <c r="AF10" s="30">
        <f t="shared" si="2"/>
        <v>0</v>
      </c>
      <c r="AG10" s="30">
        <f t="shared" si="2"/>
        <v>0</v>
      </c>
      <c r="AH10" s="30">
        <f t="shared" si="2"/>
        <v>0</v>
      </c>
      <c r="AI10" s="30">
        <f t="shared" si="2"/>
        <v>0</v>
      </c>
      <c r="AJ10" s="30">
        <f t="shared" si="2"/>
        <v>0</v>
      </c>
      <c r="AK10" s="30">
        <f t="shared" si="2"/>
        <v>0</v>
      </c>
      <c r="AL10" s="30">
        <f t="shared" si="2"/>
        <v>0</v>
      </c>
      <c r="AM10" s="30">
        <f t="shared" ref="AM10:BC10" si="3">IF(AM$7&lt;=LCCPeriod,(AM$20/(1+DiscRat)^(AM$5-PresentYear)),0)</f>
        <v>0</v>
      </c>
      <c r="AN10" s="30">
        <f t="shared" si="3"/>
        <v>0</v>
      </c>
      <c r="AO10" s="30">
        <f t="shared" si="3"/>
        <v>0</v>
      </c>
      <c r="AP10" s="30">
        <f t="shared" si="3"/>
        <v>0</v>
      </c>
      <c r="AQ10" s="30">
        <f t="shared" si="3"/>
        <v>0</v>
      </c>
      <c r="AR10" s="30">
        <f t="shared" si="3"/>
        <v>0</v>
      </c>
      <c r="AS10" s="30">
        <f t="shared" si="3"/>
        <v>0</v>
      </c>
      <c r="AT10" s="30">
        <f t="shared" si="3"/>
        <v>0</v>
      </c>
      <c r="AU10" s="30">
        <f t="shared" si="3"/>
        <v>0</v>
      </c>
      <c r="AV10" s="30">
        <f t="shared" si="3"/>
        <v>0</v>
      </c>
      <c r="AW10" s="30">
        <f t="shared" si="3"/>
        <v>0</v>
      </c>
      <c r="AX10" s="30">
        <f t="shared" si="3"/>
        <v>0</v>
      </c>
      <c r="AY10" s="30">
        <f t="shared" si="3"/>
        <v>0</v>
      </c>
      <c r="AZ10" s="30">
        <f t="shared" si="3"/>
        <v>0</v>
      </c>
      <c r="BA10" s="30">
        <f t="shared" si="3"/>
        <v>0</v>
      </c>
      <c r="BB10" s="30">
        <f t="shared" si="3"/>
        <v>0</v>
      </c>
      <c r="BC10" s="30">
        <f t="shared" si="3"/>
        <v>0</v>
      </c>
    </row>
    <row r="11" spans="1:55" x14ac:dyDescent="0.2">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thickBot="1" x14ac:dyDescent="0.25">
      <c r="A12" s="36" t="s">
        <v>58</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6.5" thickTop="1" thickBot="1" x14ac:dyDescent="0.25">
      <c r="A13" s="36"/>
      <c r="B13" s="23" t="s">
        <v>140</v>
      </c>
      <c r="E13" s="35">
        <f>PresentYear</f>
        <v>0</v>
      </c>
      <c r="F13" s="46">
        <f>SUM(F14:BC14)</f>
        <v>0</v>
      </c>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3.5" thickTop="1" x14ac:dyDescent="0.2">
      <c r="B14" s="23" t="s">
        <v>24</v>
      </c>
      <c r="D14" s="39"/>
      <c r="E14" s="35">
        <f>PresentYear</f>
        <v>0</v>
      </c>
      <c r="F14" s="30">
        <f t="shared" ref="F14:AK14" si="4">F$17/(1+DiscRat)^(F$5-PresentYear)</f>
        <v>0</v>
      </c>
      <c r="G14" s="30">
        <f t="shared" si="4"/>
        <v>0</v>
      </c>
      <c r="H14" s="30">
        <f t="shared" si="4"/>
        <v>0</v>
      </c>
      <c r="I14" s="30">
        <f t="shared" si="4"/>
        <v>0</v>
      </c>
      <c r="J14" s="30">
        <f t="shared" si="4"/>
        <v>0</v>
      </c>
      <c r="K14" s="30">
        <f t="shared" si="4"/>
        <v>0</v>
      </c>
      <c r="L14" s="30">
        <f t="shared" si="4"/>
        <v>0</v>
      </c>
      <c r="M14" s="30">
        <f t="shared" si="4"/>
        <v>0</v>
      </c>
      <c r="N14" s="30">
        <f t="shared" si="4"/>
        <v>0</v>
      </c>
      <c r="O14" s="30">
        <f t="shared" si="4"/>
        <v>0</v>
      </c>
      <c r="P14" s="30">
        <f t="shared" si="4"/>
        <v>0</v>
      </c>
      <c r="Q14" s="30">
        <f t="shared" si="4"/>
        <v>0</v>
      </c>
      <c r="R14" s="30">
        <f t="shared" si="4"/>
        <v>0</v>
      </c>
      <c r="S14" s="30">
        <f t="shared" si="4"/>
        <v>0</v>
      </c>
      <c r="T14" s="30">
        <f t="shared" si="4"/>
        <v>0</v>
      </c>
      <c r="U14" s="30">
        <f t="shared" si="4"/>
        <v>0</v>
      </c>
      <c r="V14" s="30">
        <f t="shared" si="4"/>
        <v>0</v>
      </c>
      <c r="W14" s="30">
        <f t="shared" si="4"/>
        <v>0</v>
      </c>
      <c r="X14" s="30">
        <f t="shared" si="4"/>
        <v>0</v>
      </c>
      <c r="Y14" s="30">
        <f t="shared" si="4"/>
        <v>0</v>
      </c>
      <c r="Z14" s="30">
        <f t="shared" si="4"/>
        <v>0</v>
      </c>
      <c r="AA14" s="30">
        <f t="shared" si="4"/>
        <v>0</v>
      </c>
      <c r="AB14" s="30">
        <f t="shared" si="4"/>
        <v>0</v>
      </c>
      <c r="AC14" s="30">
        <f t="shared" si="4"/>
        <v>0</v>
      </c>
      <c r="AD14" s="30">
        <f t="shared" si="4"/>
        <v>0</v>
      </c>
      <c r="AE14" s="30">
        <f t="shared" si="4"/>
        <v>0</v>
      </c>
      <c r="AF14" s="30">
        <f t="shared" si="4"/>
        <v>0</v>
      </c>
      <c r="AG14" s="30">
        <f t="shared" si="4"/>
        <v>0</v>
      </c>
      <c r="AH14" s="30">
        <f t="shared" si="4"/>
        <v>0</v>
      </c>
      <c r="AI14" s="30">
        <f t="shared" si="4"/>
        <v>0</v>
      </c>
      <c r="AJ14" s="30">
        <f t="shared" si="4"/>
        <v>0</v>
      </c>
      <c r="AK14" s="30">
        <f t="shared" si="4"/>
        <v>0</v>
      </c>
      <c r="AL14" s="30">
        <f t="shared" ref="AL14:BC14" si="5">AL$17/(1+DiscRat)^(AL$5-PresentYear)</f>
        <v>0</v>
      </c>
      <c r="AM14" s="30">
        <f t="shared" si="5"/>
        <v>0</v>
      </c>
      <c r="AN14" s="30">
        <f t="shared" si="5"/>
        <v>0</v>
      </c>
      <c r="AO14" s="30">
        <f t="shared" si="5"/>
        <v>0</v>
      </c>
      <c r="AP14" s="30">
        <f t="shared" si="5"/>
        <v>0</v>
      </c>
      <c r="AQ14" s="30">
        <f t="shared" si="5"/>
        <v>0</v>
      </c>
      <c r="AR14" s="30">
        <f t="shared" si="5"/>
        <v>0</v>
      </c>
      <c r="AS14" s="30">
        <f t="shared" si="5"/>
        <v>0</v>
      </c>
      <c r="AT14" s="30">
        <f t="shared" si="5"/>
        <v>0</v>
      </c>
      <c r="AU14" s="30">
        <f t="shared" si="5"/>
        <v>0</v>
      </c>
      <c r="AV14" s="30">
        <f t="shared" si="5"/>
        <v>0</v>
      </c>
      <c r="AW14" s="30">
        <f t="shared" si="5"/>
        <v>0</v>
      </c>
      <c r="AX14" s="30">
        <f t="shared" si="5"/>
        <v>0</v>
      </c>
      <c r="AY14" s="30">
        <f t="shared" si="5"/>
        <v>0</v>
      </c>
      <c r="AZ14" s="30">
        <f t="shared" si="5"/>
        <v>0</v>
      </c>
      <c r="BA14" s="30">
        <f t="shared" si="5"/>
        <v>0</v>
      </c>
      <c r="BB14" s="30">
        <f t="shared" si="5"/>
        <v>0</v>
      </c>
      <c r="BC14" s="30">
        <f t="shared" si="5"/>
        <v>0</v>
      </c>
    </row>
    <row r="15" spans="1:55" x14ac:dyDescent="0.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 x14ac:dyDescent="0.2">
      <c r="A16" s="36" t="s">
        <v>52</v>
      </c>
      <c r="D16" s="28"/>
      <c r="E16" s="28"/>
    </row>
    <row r="17" spans="1:55" x14ac:dyDescent="0.2">
      <c r="B17" s="23" t="s">
        <v>151</v>
      </c>
      <c r="D17" s="28"/>
      <c r="E17" s="28"/>
      <c r="F17" s="45">
        <f>F30</f>
        <v>0</v>
      </c>
      <c r="G17" s="45">
        <f>G30</f>
        <v>0</v>
      </c>
      <c r="H17" s="45">
        <f t="shared" ref="H17:BC17" si="6">H30</f>
        <v>0</v>
      </c>
      <c r="I17" s="45">
        <f t="shared" si="6"/>
        <v>0</v>
      </c>
      <c r="J17" s="45">
        <f t="shared" si="6"/>
        <v>0</v>
      </c>
      <c r="K17" s="45">
        <f t="shared" si="6"/>
        <v>0</v>
      </c>
      <c r="L17" s="45">
        <f t="shared" si="6"/>
        <v>0</v>
      </c>
      <c r="M17" s="45">
        <f t="shared" si="6"/>
        <v>0</v>
      </c>
      <c r="N17" s="45">
        <f t="shared" si="6"/>
        <v>0</v>
      </c>
      <c r="O17" s="45">
        <f t="shared" si="6"/>
        <v>0</v>
      </c>
      <c r="P17" s="45">
        <f t="shared" si="6"/>
        <v>0</v>
      </c>
      <c r="Q17" s="45">
        <f t="shared" si="6"/>
        <v>0</v>
      </c>
      <c r="R17" s="45">
        <f t="shared" si="6"/>
        <v>0</v>
      </c>
      <c r="S17" s="45">
        <f t="shared" si="6"/>
        <v>0</v>
      </c>
      <c r="T17" s="45">
        <f t="shared" si="6"/>
        <v>0</v>
      </c>
      <c r="U17" s="45">
        <f t="shared" si="6"/>
        <v>0</v>
      </c>
      <c r="V17" s="45">
        <f t="shared" si="6"/>
        <v>0</v>
      </c>
      <c r="W17" s="45">
        <f t="shared" si="6"/>
        <v>0</v>
      </c>
      <c r="X17" s="45">
        <f t="shared" si="6"/>
        <v>0</v>
      </c>
      <c r="Y17" s="45">
        <f t="shared" si="6"/>
        <v>0</v>
      </c>
      <c r="Z17" s="45">
        <f t="shared" si="6"/>
        <v>0</v>
      </c>
      <c r="AA17" s="45">
        <f t="shared" si="6"/>
        <v>0</v>
      </c>
      <c r="AB17" s="45">
        <f t="shared" si="6"/>
        <v>0</v>
      </c>
      <c r="AC17" s="45">
        <f t="shared" si="6"/>
        <v>0</v>
      </c>
      <c r="AD17" s="45">
        <f t="shared" si="6"/>
        <v>0</v>
      </c>
      <c r="AE17" s="45">
        <f t="shared" si="6"/>
        <v>0</v>
      </c>
      <c r="AF17" s="45">
        <f t="shared" si="6"/>
        <v>0</v>
      </c>
      <c r="AG17" s="45">
        <f t="shared" si="6"/>
        <v>0</v>
      </c>
      <c r="AH17" s="45">
        <f t="shared" si="6"/>
        <v>0</v>
      </c>
      <c r="AI17" s="45">
        <f t="shared" si="6"/>
        <v>0</v>
      </c>
      <c r="AJ17" s="45">
        <f t="shared" si="6"/>
        <v>0</v>
      </c>
      <c r="AK17" s="45">
        <f t="shared" si="6"/>
        <v>0</v>
      </c>
      <c r="AL17" s="45">
        <f t="shared" si="6"/>
        <v>0</v>
      </c>
      <c r="AM17" s="45">
        <f t="shared" si="6"/>
        <v>0</v>
      </c>
      <c r="AN17" s="45">
        <f t="shared" si="6"/>
        <v>0</v>
      </c>
      <c r="AO17" s="45">
        <f t="shared" si="6"/>
        <v>0</v>
      </c>
      <c r="AP17" s="45">
        <f t="shared" si="6"/>
        <v>0</v>
      </c>
      <c r="AQ17" s="45">
        <f t="shared" si="6"/>
        <v>0</v>
      </c>
      <c r="AR17" s="45">
        <f t="shared" si="6"/>
        <v>0</v>
      </c>
      <c r="AS17" s="45">
        <f t="shared" si="6"/>
        <v>0</v>
      </c>
      <c r="AT17" s="45">
        <f t="shared" si="6"/>
        <v>0</v>
      </c>
      <c r="AU17" s="45">
        <f t="shared" si="6"/>
        <v>0</v>
      </c>
      <c r="AV17" s="45">
        <f t="shared" si="6"/>
        <v>0</v>
      </c>
      <c r="AW17" s="45">
        <f t="shared" si="6"/>
        <v>0</v>
      </c>
      <c r="AX17" s="45">
        <f t="shared" si="6"/>
        <v>0</v>
      </c>
      <c r="AY17" s="45">
        <f t="shared" si="6"/>
        <v>0</v>
      </c>
      <c r="AZ17" s="45">
        <f t="shared" si="6"/>
        <v>0</v>
      </c>
      <c r="BA17" s="45">
        <f t="shared" si="6"/>
        <v>0</v>
      </c>
      <c r="BB17" s="45">
        <f t="shared" si="6"/>
        <v>0</v>
      </c>
      <c r="BC17" s="45">
        <f t="shared" si="6"/>
        <v>0</v>
      </c>
    </row>
    <row r="18" spans="1:55" x14ac:dyDescent="0.2">
      <c r="B18" s="23"/>
      <c r="D18" s="28"/>
      <c r="E18" s="28"/>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row>
    <row r="19" spans="1:55" ht="15" x14ac:dyDescent="0.35">
      <c r="B19" s="41" t="s">
        <v>122</v>
      </c>
      <c r="D19" s="28"/>
      <c r="E19" s="28"/>
      <c r="F19" s="44" t="e">
        <f>F40</f>
        <v>#N/A</v>
      </c>
      <c r="G19" s="44" t="e">
        <f>G40</f>
        <v>#N/A</v>
      </c>
      <c r="H19" s="44" t="e">
        <f t="shared" ref="H19:BC19" si="7">H40</f>
        <v>#N/A</v>
      </c>
      <c r="I19" s="44" t="e">
        <f t="shared" si="7"/>
        <v>#N/A</v>
      </c>
      <c r="J19" s="44" t="e">
        <f t="shared" si="7"/>
        <v>#N/A</v>
      </c>
      <c r="K19" s="44" t="e">
        <f t="shared" si="7"/>
        <v>#N/A</v>
      </c>
      <c r="L19" s="44" t="e">
        <f t="shared" si="7"/>
        <v>#N/A</v>
      </c>
      <c r="M19" s="44" t="e">
        <f t="shared" si="7"/>
        <v>#N/A</v>
      </c>
      <c r="N19" s="44" t="e">
        <f t="shared" si="7"/>
        <v>#N/A</v>
      </c>
      <c r="O19" s="44" t="e">
        <f t="shared" si="7"/>
        <v>#N/A</v>
      </c>
      <c r="P19" s="44" t="e">
        <f t="shared" si="7"/>
        <v>#N/A</v>
      </c>
      <c r="Q19" s="44" t="e">
        <f t="shared" si="7"/>
        <v>#N/A</v>
      </c>
      <c r="R19" s="44" t="e">
        <f t="shared" si="7"/>
        <v>#N/A</v>
      </c>
      <c r="S19" s="44" t="e">
        <f t="shared" si="7"/>
        <v>#N/A</v>
      </c>
      <c r="T19" s="44" t="e">
        <f t="shared" si="7"/>
        <v>#N/A</v>
      </c>
      <c r="U19" s="44" t="e">
        <f t="shared" si="7"/>
        <v>#N/A</v>
      </c>
      <c r="V19" s="44" t="e">
        <f t="shared" si="7"/>
        <v>#N/A</v>
      </c>
      <c r="W19" s="44" t="e">
        <f t="shared" si="7"/>
        <v>#N/A</v>
      </c>
      <c r="X19" s="44" t="e">
        <f t="shared" si="7"/>
        <v>#N/A</v>
      </c>
      <c r="Y19" s="44" t="e">
        <f t="shared" si="7"/>
        <v>#N/A</v>
      </c>
      <c r="Z19" s="44" t="e">
        <f t="shared" si="7"/>
        <v>#N/A</v>
      </c>
      <c r="AA19" s="44" t="e">
        <f t="shared" si="7"/>
        <v>#N/A</v>
      </c>
      <c r="AB19" s="44" t="e">
        <f t="shared" si="7"/>
        <v>#N/A</v>
      </c>
      <c r="AC19" s="44" t="e">
        <f t="shared" si="7"/>
        <v>#N/A</v>
      </c>
      <c r="AD19" s="44" t="e">
        <f t="shared" si="7"/>
        <v>#N/A</v>
      </c>
      <c r="AE19" s="44" t="e">
        <f t="shared" si="7"/>
        <v>#N/A</v>
      </c>
      <c r="AF19" s="44" t="e">
        <f t="shared" si="7"/>
        <v>#N/A</v>
      </c>
      <c r="AG19" s="44" t="e">
        <f t="shared" si="7"/>
        <v>#N/A</v>
      </c>
      <c r="AH19" s="44" t="e">
        <f t="shared" si="7"/>
        <v>#N/A</v>
      </c>
      <c r="AI19" s="44" t="e">
        <f t="shared" si="7"/>
        <v>#N/A</v>
      </c>
      <c r="AJ19" s="44" t="e">
        <f t="shared" si="7"/>
        <v>#N/A</v>
      </c>
      <c r="AK19" s="44" t="e">
        <f t="shared" si="7"/>
        <v>#N/A</v>
      </c>
      <c r="AL19" s="44" t="e">
        <f t="shared" si="7"/>
        <v>#N/A</v>
      </c>
      <c r="AM19" s="44" t="e">
        <f t="shared" si="7"/>
        <v>#N/A</v>
      </c>
      <c r="AN19" s="44" t="e">
        <f t="shared" si="7"/>
        <v>#N/A</v>
      </c>
      <c r="AO19" s="44" t="e">
        <f t="shared" si="7"/>
        <v>#N/A</v>
      </c>
      <c r="AP19" s="44" t="e">
        <f t="shared" si="7"/>
        <v>#N/A</v>
      </c>
      <c r="AQ19" s="44" t="e">
        <f t="shared" si="7"/>
        <v>#N/A</v>
      </c>
      <c r="AR19" s="44" t="e">
        <f t="shared" si="7"/>
        <v>#N/A</v>
      </c>
      <c r="AS19" s="44" t="e">
        <f t="shared" si="7"/>
        <v>#N/A</v>
      </c>
      <c r="AT19" s="44" t="e">
        <f t="shared" si="7"/>
        <v>#N/A</v>
      </c>
      <c r="AU19" s="44" t="e">
        <f t="shared" si="7"/>
        <v>#N/A</v>
      </c>
      <c r="AV19" s="44" t="e">
        <f t="shared" si="7"/>
        <v>#N/A</v>
      </c>
      <c r="AW19" s="44" t="e">
        <f t="shared" si="7"/>
        <v>#N/A</v>
      </c>
      <c r="AX19" s="44" t="e">
        <f t="shared" si="7"/>
        <v>#N/A</v>
      </c>
      <c r="AY19" s="44" t="e">
        <f t="shared" si="7"/>
        <v>#N/A</v>
      </c>
      <c r="AZ19" s="44" t="e">
        <f t="shared" si="7"/>
        <v>#N/A</v>
      </c>
      <c r="BA19" s="44" t="e">
        <f t="shared" si="7"/>
        <v>#N/A</v>
      </c>
      <c r="BB19" s="44" t="e">
        <f t="shared" si="7"/>
        <v>#N/A</v>
      </c>
      <c r="BC19" s="44" t="e">
        <f t="shared" si="7"/>
        <v>#N/A</v>
      </c>
    </row>
    <row r="20" spans="1:55" x14ac:dyDescent="0.2">
      <c r="B20" s="41" t="s">
        <v>74</v>
      </c>
      <c r="D20" s="28"/>
      <c r="E20" s="28"/>
      <c r="F20" s="45" t="e">
        <f t="shared" ref="F20:AK20" si="8">SUM(F19:F19)</f>
        <v>#N/A</v>
      </c>
      <c r="G20" s="45" t="e">
        <f t="shared" si="8"/>
        <v>#N/A</v>
      </c>
      <c r="H20" s="45" t="e">
        <f t="shared" si="8"/>
        <v>#N/A</v>
      </c>
      <c r="I20" s="45" t="e">
        <f t="shared" si="8"/>
        <v>#N/A</v>
      </c>
      <c r="J20" s="45" t="e">
        <f t="shared" si="8"/>
        <v>#N/A</v>
      </c>
      <c r="K20" s="45" t="e">
        <f t="shared" si="8"/>
        <v>#N/A</v>
      </c>
      <c r="L20" s="45" t="e">
        <f t="shared" si="8"/>
        <v>#N/A</v>
      </c>
      <c r="M20" s="45" t="e">
        <f t="shared" si="8"/>
        <v>#N/A</v>
      </c>
      <c r="N20" s="45" t="e">
        <f t="shared" si="8"/>
        <v>#N/A</v>
      </c>
      <c r="O20" s="45" t="e">
        <f t="shared" si="8"/>
        <v>#N/A</v>
      </c>
      <c r="P20" s="45" t="e">
        <f t="shared" si="8"/>
        <v>#N/A</v>
      </c>
      <c r="Q20" s="45" t="e">
        <f t="shared" si="8"/>
        <v>#N/A</v>
      </c>
      <c r="R20" s="45" t="e">
        <f t="shared" si="8"/>
        <v>#N/A</v>
      </c>
      <c r="S20" s="45" t="e">
        <f t="shared" si="8"/>
        <v>#N/A</v>
      </c>
      <c r="T20" s="45" t="e">
        <f t="shared" si="8"/>
        <v>#N/A</v>
      </c>
      <c r="U20" s="45" t="e">
        <f t="shared" si="8"/>
        <v>#N/A</v>
      </c>
      <c r="V20" s="45" t="e">
        <f t="shared" si="8"/>
        <v>#N/A</v>
      </c>
      <c r="W20" s="45" t="e">
        <f t="shared" si="8"/>
        <v>#N/A</v>
      </c>
      <c r="X20" s="45" t="e">
        <f t="shared" si="8"/>
        <v>#N/A</v>
      </c>
      <c r="Y20" s="45" t="e">
        <f t="shared" si="8"/>
        <v>#N/A</v>
      </c>
      <c r="Z20" s="45" t="e">
        <f t="shared" si="8"/>
        <v>#N/A</v>
      </c>
      <c r="AA20" s="45" t="e">
        <f t="shared" si="8"/>
        <v>#N/A</v>
      </c>
      <c r="AB20" s="45" t="e">
        <f t="shared" si="8"/>
        <v>#N/A</v>
      </c>
      <c r="AC20" s="45" t="e">
        <f t="shared" si="8"/>
        <v>#N/A</v>
      </c>
      <c r="AD20" s="45" t="e">
        <f t="shared" si="8"/>
        <v>#N/A</v>
      </c>
      <c r="AE20" s="45" t="e">
        <f t="shared" si="8"/>
        <v>#N/A</v>
      </c>
      <c r="AF20" s="45" t="e">
        <f t="shared" si="8"/>
        <v>#N/A</v>
      </c>
      <c r="AG20" s="45" t="e">
        <f t="shared" si="8"/>
        <v>#N/A</v>
      </c>
      <c r="AH20" s="45" t="e">
        <f t="shared" si="8"/>
        <v>#N/A</v>
      </c>
      <c r="AI20" s="45" t="e">
        <f t="shared" si="8"/>
        <v>#N/A</v>
      </c>
      <c r="AJ20" s="45" t="e">
        <f t="shared" si="8"/>
        <v>#N/A</v>
      </c>
      <c r="AK20" s="45" t="e">
        <f t="shared" si="8"/>
        <v>#N/A</v>
      </c>
      <c r="AL20" s="45" t="e">
        <f t="shared" ref="AL20:BC20" si="9">SUM(AL19:AL19)</f>
        <v>#N/A</v>
      </c>
      <c r="AM20" s="45" t="e">
        <f t="shared" si="9"/>
        <v>#N/A</v>
      </c>
      <c r="AN20" s="45" t="e">
        <f t="shared" si="9"/>
        <v>#N/A</v>
      </c>
      <c r="AO20" s="45" t="e">
        <f t="shared" si="9"/>
        <v>#N/A</v>
      </c>
      <c r="AP20" s="45" t="e">
        <f t="shared" si="9"/>
        <v>#N/A</v>
      </c>
      <c r="AQ20" s="45" t="e">
        <f t="shared" si="9"/>
        <v>#N/A</v>
      </c>
      <c r="AR20" s="45" t="e">
        <f t="shared" si="9"/>
        <v>#N/A</v>
      </c>
      <c r="AS20" s="45" t="e">
        <f t="shared" si="9"/>
        <v>#N/A</v>
      </c>
      <c r="AT20" s="45" t="e">
        <f t="shared" si="9"/>
        <v>#N/A</v>
      </c>
      <c r="AU20" s="45" t="e">
        <f t="shared" si="9"/>
        <v>#N/A</v>
      </c>
      <c r="AV20" s="45" t="e">
        <f t="shared" si="9"/>
        <v>#N/A</v>
      </c>
      <c r="AW20" s="45" t="e">
        <f t="shared" si="9"/>
        <v>#N/A</v>
      </c>
      <c r="AX20" s="45" t="e">
        <f t="shared" si="9"/>
        <v>#N/A</v>
      </c>
      <c r="AY20" s="45" t="e">
        <f t="shared" si="9"/>
        <v>#N/A</v>
      </c>
      <c r="AZ20" s="45" t="e">
        <f t="shared" si="9"/>
        <v>#N/A</v>
      </c>
      <c r="BA20" s="45" t="e">
        <f t="shared" si="9"/>
        <v>#N/A</v>
      </c>
      <c r="BB20" s="45" t="e">
        <f t="shared" si="9"/>
        <v>#N/A</v>
      </c>
      <c r="BC20" s="45" t="e">
        <f t="shared" si="9"/>
        <v>#N/A</v>
      </c>
    </row>
    <row r="22" spans="1:55" ht="15" x14ac:dyDescent="0.2">
      <c r="A22" s="36" t="s">
        <v>51</v>
      </c>
    </row>
    <row r="24" spans="1:55" x14ac:dyDescent="0.2">
      <c r="A24" s="23" t="s">
        <v>3</v>
      </c>
      <c r="E24" s="11"/>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2">
      <c r="A25" s="37"/>
      <c r="C25" s="38" t="s">
        <v>6</v>
      </c>
      <c r="D25" s="87" t="s">
        <v>152</v>
      </c>
      <c r="E25" s="58">
        <f>EPCBaseYear</f>
        <v>0</v>
      </c>
      <c r="F25" s="292">
        <f>'NG LNG - O&amp;M'!H65</f>
        <v>0</v>
      </c>
      <c r="G25" s="95">
        <f>F25</f>
        <v>0</v>
      </c>
      <c r="H25" s="95">
        <f t="shared" ref="H25:BC25" si="10">G25</f>
        <v>0</v>
      </c>
      <c r="I25" s="95">
        <f t="shared" si="10"/>
        <v>0</v>
      </c>
      <c r="J25" s="95">
        <f t="shared" si="10"/>
        <v>0</v>
      </c>
      <c r="K25" s="95">
        <f t="shared" si="10"/>
        <v>0</v>
      </c>
      <c r="L25" s="95">
        <f t="shared" si="10"/>
        <v>0</v>
      </c>
      <c r="M25" s="95">
        <f t="shared" si="10"/>
        <v>0</v>
      </c>
      <c r="N25" s="95">
        <f t="shared" si="10"/>
        <v>0</v>
      </c>
      <c r="O25" s="95">
        <f t="shared" si="10"/>
        <v>0</v>
      </c>
      <c r="P25" s="95">
        <f t="shared" si="10"/>
        <v>0</v>
      </c>
      <c r="Q25" s="95">
        <f t="shared" si="10"/>
        <v>0</v>
      </c>
      <c r="R25" s="95">
        <f t="shared" si="10"/>
        <v>0</v>
      </c>
      <c r="S25" s="95">
        <f t="shared" si="10"/>
        <v>0</v>
      </c>
      <c r="T25" s="95">
        <f t="shared" si="10"/>
        <v>0</v>
      </c>
      <c r="U25" s="95">
        <f t="shared" si="10"/>
        <v>0</v>
      </c>
      <c r="V25" s="95">
        <f t="shared" si="10"/>
        <v>0</v>
      </c>
      <c r="W25" s="95">
        <f t="shared" si="10"/>
        <v>0</v>
      </c>
      <c r="X25" s="95">
        <f t="shared" si="10"/>
        <v>0</v>
      </c>
      <c r="Y25" s="95">
        <f t="shared" si="10"/>
        <v>0</v>
      </c>
      <c r="Z25" s="95">
        <f t="shared" si="10"/>
        <v>0</v>
      </c>
      <c r="AA25" s="95">
        <f t="shared" si="10"/>
        <v>0</v>
      </c>
      <c r="AB25" s="95">
        <f t="shared" si="10"/>
        <v>0</v>
      </c>
      <c r="AC25" s="95">
        <f t="shared" si="10"/>
        <v>0</v>
      </c>
      <c r="AD25" s="95">
        <f t="shared" si="10"/>
        <v>0</v>
      </c>
      <c r="AE25" s="95">
        <f t="shared" si="10"/>
        <v>0</v>
      </c>
      <c r="AF25" s="95">
        <f t="shared" si="10"/>
        <v>0</v>
      </c>
      <c r="AG25" s="95">
        <f t="shared" si="10"/>
        <v>0</v>
      </c>
      <c r="AH25" s="95">
        <f t="shared" si="10"/>
        <v>0</v>
      </c>
      <c r="AI25" s="95">
        <f t="shared" si="10"/>
        <v>0</v>
      </c>
      <c r="AJ25" s="95">
        <f t="shared" si="10"/>
        <v>0</v>
      </c>
      <c r="AK25" s="95">
        <f t="shared" si="10"/>
        <v>0</v>
      </c>
      <c r="AL25" s="95">
        <f t="shared" si="10"/>
        <v>0</v>
      </c>
      <c r="AM25" s="95">
        <f t="shared" si="10"/>
        <v>0</v>
      </c>
      <c r="AN25" s="95">
        <f t="shared" si="10"/>
        <v>0</v>
      </c>
      <c r="AO25" s="95">
        <f t="shared" si="10"/>
        <v>0</v>
      </c>
      <c r="AP25" s="95">
        <f t="shared" si="10"/>
        <v>0</v>
      </c>
      <c r="AQ25" s="95">
        <f t="shared" si="10"/>
        <v>0</v>
      </c>
      <c r="AR25" s="95">
        <f t="shared" si="10"/>
        <v>0</v>
      </c>
      <c r="AS25" s="95">
        <f t="shared" si="10"/>
        <v>0</v>
      </c>
      <c r="AT25" s="95">
        <f t="shared" si="10"/>
        <v>0</v>
      </c>
      <c r="AU25" s="95">
        <f t="shared" si="10"/>
        <v>0</v>
      </c>
      <c r="AV25" s="95">
        <f t="shared" si="10"/>
        <v>0</v>
      </c>
      <c r="AW25" s="95">
        <f t="shared" si="10"/>
        <v>0</v>
      </c>
      <c r="AX25" s="95">
        <f t="shared" si="10"/>
        <v>0</v>
      </c>
      <c r="AY25" s="95">
        <f t="shared" si="10"/>
        <v>0</v>
      </c>
      <c r="AZ25" s="95">
        <f t="shared" si="10"/>
        <v>0</v>
      </c>
      <c r="BA25" s="95">
        <f t="shared" si="10"/>
        <v>0</v>
      </c>
      <c r="BB25" s="95">
        <f t="shared" si="10"/>
        <v>0</v>
      </c>
      <c r="BC25" s="95">
        <f t="shared" si="10"/>
        <v>0</v>
      </c>
    </row>
    <row r="26" spans="1:55" x14ac:dyDescent="0.2">
      <c r="A26" s="37"/>
      <c r="C26" s="38" t="s">
        <v>7</v>
      </c>
      <c r="D26" s="87" t="s">
        <v>346</v>
      </c>
      <c r="E26" s="58">
        <f>EPCBaseYear</f>
        <v>0</v>
      </c>
      <c r="F26" s="292">
        <f>'NG LNG - O&amp;M'!H68</f>
        <v>0</v>
      </c>
      <c r="G26" s="95">
        <f>F26</f>
        <v>0</v>
      </c>
      <c r="H26" s="95">
        <f t="shared" ref="H26:BC26" si="11">G26</f>
        <v>0</v>
      </c>
      <c r="I26" s="95">
        <f t="shared" si="11"/>
        <v>0</v>
      </c>
      <c r="J26" s="95">
        <f t="shared" si="11"/>
        <v>0</v>
      </c>
      <c r="K26" s="95">
        <f t="shared" si="11"/>
        <v>0</v>
      </c>
      <c r="L26" s="95">
        <f t="shared" si="11"/>
        <v>0</v>
      </c>
      <c r="M26" s="95">
        <f t="shared" si="11"/>
        <v>0</v>
      </c>
      <c r="N26" s="95">
        <f t="shared" si="11"/>
        <v>0</v>
      </c>
      <c r="O26" s="95">
        <f t="shared" si="11"/>
        <v>0</v>
      </c>
      <c r="P26" s="95">
        <f t="shared" si="11"/>
        <v>0</v>
      </c>
      <c r="Q26" s="95">
        <f t="shared" si="11"/>
        <v>0</v>
      </c>
      <c r="R26" s="95">
        <f t="shared" si="11"/>
        <v>0</v>
      </c>
      <c r="S26" s="95">
        <f t="shared" si="11"/>
        <v>0</v>
      </c>
      <c r="T26" s="95">
        <f t="shared" si="11"/>
        <v>0</v>
      </c>
      <c r="U26" s="95">
        <f t="shared" si="11"/>
        <v>0</v>
      </c>
      <c r="V26" s="95">
        <f t="shared" si="11"/>
        <v>0</v>
      </c>
      <c r="W26" s="95">
        <f t="shared" si="11"/>
        <v>0</v>
      </c>
      <c r="X26" s="95">
        <f t="shared" si="11"/>
        <v>0</v>
      </c>
      <c r="Y26" s="95">
        <f t="shared" si="11"/>
        <v>0</v>
      </c>
      <c r="Z26" s="95">
        <f t="shared" si="11"/>
        <v>0</v>
      </c>
      <c r="AA26" s="95">
        <f t="shared" si="11"/>
        <v>0</v>
      </c>
      <c r="AB26" s="95">
        <f t="shared" si="11"/>
        <v>0</v>
      </c>
      <c r="AC26" s="95">
        <f t="shared" si="11"/>
        <v>0</v>
      </c>
      <c r="AD26" s="95">
        <f t="shared" si="11"/>
        <v>0</v>
      </c>
      <c r="AE26" s="95">
        <f t="shared" si="11"/>
        <v>0</v>
      </c>
      <c r="AF26" s="95">
        <f t="shared" si="11"/>
        <v>0</v>
      </c>
      <c r="AG26" s="95">
        <f t="shared" si="11"/>
        <v>0</v>
      </c>
      <c r="AH26" s="95">
        <f t="shared" si="11"/>
        <v>0</v>
      </c>
      <c r="AI26" s="95">
        <f t="shared" si="11"/>
        <v>0</v>
      </c>
      <c r="AJ26" s="95">
        <f t="shared" si="11"/>
        <v>0</v>
      </c>
      <c r="AK26" s="95">
        <f t="shared" si="11"/>
        <v>0</v>
      </c>
      <c r="AL26" s="95">
        <f t="shared" si="11"/>
        <v>0</v>
      </c>
      <c r="AM26" s="95">
        <f t="shared" si="11"/>
        <v>0</v>
      </c>
      <c r="AN26" s="95">
        <f t="shared" si="11"/>
        <v>0</v>
      </c>
      <c r="AO26" s="95">
        <f t="shared" si="11"/>
        <v>0</v>
      </c>
      <c r="AP26" s="95">
        <f t="shared" si="11"/>
        <v>0</v>
      </c>
      <c r="AQ26" s="95">
        <f t="shared" si="11"/>
        <v>0</v>
      </c>
      <c r="AR26" s="95">
        <f t="shared" si="11"/>
        <v>0</v>
      </c>
      <c r="AS26" s="95">
        <f t="shared" si="11"/>
        <v>0</v>
      </c>
      <c r="AT26" s="95">
        <f t="shared" si="11"/>
        <v>0</v>
      </c>
      <c r="AU26" s="95">
        <f t="shared" si="11"/>
        <v>0</v>
      </c>
      <c r="AV26" s="95">
        <f t="shared" si="11"/>
        <v>0</v>
      </c>
      <c r="AW26" s="95">
        <f t="shared" si="11"/>
        <v>0</v>
      </c>
      <c r="AX26" s="95">
        <f t="shared" si="11"/>
        <v>0</v>
      </c>
      <c r="AY26" s="95">
        <f t="shared" si="11"/>
        <v>0</v>
      </c>
      <c r="AZ26" s="95">
        <f t="shared" si="11"/>
        <v>0</v>
      </c>
      <c r="BA26" s="95">
        <f t="shared" si="11"/>
        <v>0</v>
      </c>
      <c r="BB26" s="95">
        <f t="shared" si="11"/>
        <v>0</v>
      </c>
      <c r="BC26" s="95">
        <f t="shared" si="11"/>
        <v>0</v>
      </c>
    </row>
    <row r="27" spans="1:55" x14ac:dyDescent="0.2">
      <c r="A27" s="37"/>
      <c r="C27" s="38" t="s">
        <v>8</v>
      </c>
      <c r="D27" s="87"/>
      <c r="E27" s="58">
        <f>EPCBaseYear</f>
        <v>0</v>
      </c>
      <c r="F27" s="292">
        <v>0</v>
      </c>
      <c r="G27" s="95">
        <f>F27</f>
        <v>0</v>
      </c>
      <c r="H27" s="95">
        <f t="shared" ref="H27:BC27" si="12">G27</f>
        <v>0</v>
      </c>
      <c r="I27" s="95">
        <f t="shared" si="12"/>
        <v>0</v>
      </c>
      <c r="J27" s="95">
        <f t="shared" si="12"/>
        <v>0</v>
      </c>
      <c r="K27" s="95">
        <f t="shared" si="12"/>
        <v>0</v>
      </c>
      <c r="L27" s="95">
        <f t="shared" si="12"/>
        <v>0</v>
      </c>
      <c r="M27" s="95">
        <f t="shared" si="12"/>
        <v>0</v>
      </c>
      <c r="N27" s="95">
        <f t="shared" si="12"/>
        <v>0</v>
      </c>
      <c r="O27" s="95">
        <f t="shared" si="12"/>
        <v>0</v>
      </c>
      <c r="P27" s="95">
        <f t="shared" si="12"/>
        <v>0</v>
      </c>
      <c r="Q27" s="95">
        <f t="shared" si="12"/>
        <v>0</v>
      </c>
      <c r="R27" s="95">
        <f t="shared" si="12"/>
        <v>0</v>
      </c>
      <c r="S27" s="95">
        <f t="shared" si="12"/>
        <v>0</v>
      </c>
      <c r="T27" s="95">
        <f t="shared" si="12"/>
        <v>0</v>
      </c>
      <c r="U27" s="95">
        <f t="shared" si="12"/>
        <v>0</v>
      </c>
      <c r="V27" s="95">
        <f t="shared" si="12"/>
        <v>0</v>
      </c>
      <c r="W27" s="95">
        <f t="shared" si="12"/>
        <v>0</v>
      </c>
      <c r="X27" s="95">
        <f t="shared" si="12"/>
        <v>0</v>
      </c>
      <c r="Y27" s="95">
        <f t="shared" si="12"/>
        <v>0</v>
      </c>
      <c r="Z27" s="95">
        <f t="shared" si="12"/>
        <v>0</v>
      </c>
      <c r="AA27" s="95">
        <f t="shared" si="12"/>
        <v>0</v>
      </c>
      <c r="AB27" s="95">
        <f t="shared" si="12"/>
        <v>0</v>
      </c>
      <c r="AC27" s="95">
        <f t="shared" si="12"/>
        <v>0</v>
      </c>
      <c r="AD27" s="95">
        <f t="shared" si="12"/>
        <v>0</v>
      </c>
      <c r="AE27" s="95">
        <f t="shared" si="12"/>
        <v>0</v>
      </c>
      <c r="AF27" s="95">
        <f t="shared" si="12"/>
        <v>0</v>
      </c>
      <c r="AG27" s="95">
        <f t="shared" si="12"/>
        <v>0</v>
      </c>
      <c r="AH27" s="95">
        <f t="shared" si="12"/>
        <v>0</v>
      </c>
      <c r="AI27" s="95">
        <f t="shared" si="12"/>
        <v>0</v>
      </c>
      <c r="AJ27" s="95">
        <f t="shared" si="12"/>
        <v>0</v>
      </c>
      <c r="AK27" s="95">
        <f t="shared" si="12"/>
        <v>0</v>
      </c>
      <c r="AL27" s="95">
        <f t="shared" si="12"/>
        <v>0</v>
      </c>
      <c r="AM27" s="95">
        <f t="shared" si="12"/>
        <v>0</v>
      </c>
      <c r="AN27" s="95">
        <f t="shared" si="12"/>
        <v>0</v>
      </c>
      <c r="AO27" s="95">
        <f t="shared" si="12"/>
        <v>0</v>
      </c>
      <c r="AP27" s="95">
        <f t="shared" si="12"/>
        <v>0</v>
      </c>
      <c r="AQ27" s="95">
        <f t="shared" si="12"/>
        <v>0</v>
      </c>
      <c r="AR27" s="95">
        <f t="shared" si="12"/>
        <v>0</v>
      </c>
      <c r="AS27" s="95">
        <f t="shared" si="12"/>
        <v>0</v>
      </c>
      <c r="AT27" s="95">
        <f t="shared" si="12"/>
        <v>0</v>
      </c>
      <c r="AU27" s="95">
        <f t="shared" si="12"/>
        <v>0</v>
      </c>
      <c r="AV27" s="95">
        <f t="shared" si="12"/>
        <v>0</v>
      </c>
      <c r="AW27" s="95">
        <f t="shared" si="12"/>
        <v>0</v>
      </c>
      <c r="AX27" s="95">
        <f t="shared" si="12"/>
        <v>0</v>
      </c>
      <c r="AY27" s="95">
        <f t="shared" si="12"/>
        <v>0</v>
      </c>
      <c r="AZ27" s="95">
        <f t="shared" si="12"/>
        <v>0</v>
      </c>
      <c r="BA27" s="95">
        <f t="shared" si="12"/>
        <v>0</v>
      </c>
      <c r="BB27" s="95">
        <f t="shared" si="12"/>
        <v>0</v>
      </c>
      <c r="BC27" s="95">
        <f t="shared" si="12"/>
        <v>0</v>
      </c>
    </row>
    <row r="28" spans="1:55" x14ac:dyDescent="0.2">
      <c r="A28" s="37"/>
      <c r="C28" s="38" t="s">
        <v>9</v>
      </c>
      <c r="D28" s="87"/>
      <c r="E28" s="58">
        <f>EPCBaseYear</f>
        <v>0</v>
      </c>
      <c r="F28" s="88">
        <v>0</v>
      </c>
      <c r="G28" s="95">
        <f>F28</f>
        <v>0</v>
      </c>
      <c r="H28" s="95">
        <f t="shared" ref="H28:BC28" si="13">G28</f>
        <v>0</v>
      </c>
      <c r="I28" s="95">
        <f t="shared" si="13"/>
        <v>0</v>
      </c>
      <c r="J28" s="95">
        <f t="shared" si="13"/>
        <v>0</v>
      </c>
      <c r="K28" s="95">
        <f t="shared" si="13"/>
        <v>0</v>
      </c>
      <c r="L28" s="95">
        <f t="shared" si="13"/>
        <v>0</v>
      </c>
      <c r="M28" s="95">
        <f t="shared" si="13"/>
        <v>0</v>
      </c>
      <c r="N28" s="95">
        <f t="shared" si="13"/>
        <v>0</v>
      </c>
      <c r="O28" s="95">
        <f t="shared" si="13"/>
        <v>0</v>
      </c>
      <c r="P28" s="95">
        <f t="shared" si="13"/>
        <v>0</v>
      </c>
      <c r="Q28" s="95">
        <f t="shared" si="13"/>
        <v>0</v>
      </c>
      <c r="R28" s="95">
        <f t="shared" si="13"/>
        <v>0</v>
      </c>
      <c r="S28" s="95">
        <f t="shared" si="13"/>
        <v>0</v>
      </c>
      <c r="T28" s="95">
        <f t="shared" si="13"/>
        <v>0</v>
      </c>
      <c r="U28" s="95">
        <f t="shared" si="13"/>
        <v>0</v>
      </c>
      <c r="V28" s="95">
        <f t="shared" si="13"/>
        <v>0</v>
      </c>
      <c r="W28" s="95">
        <f t="shared" si="13"/>
        <v>0</v>
      </c>
      <c r="X28" s="95">
        <f t="shared" si="13"/>
        <v>0</v>
      </c>
      <c r="Y28" s="95">
        <f t="shared" si="13"/>
        <v>0</v>
      </c>
      <c r="Z28" s="95">
        <f t="shared" si="13"/>
        <v>0</v>
      </c>
      <c r="AA28" s="95">
        <f t="shared" si="13"/>
        <v>0</v>
      </c>
      <c r="AB28" s="95">
        <f t="shared" si="13"/>
        <v>0</v>
      </c>
      <c r="AC28" s="95">
        <f t="shared" si="13"/>
        <v>0</v>
      </c>
      <c r="AD28" s="95">
        <f t="shared" si="13"/>
        <v>0</v>
      </c>
      <c r="AE28" s="95">
        <f t="shared" si="13"/>
        <v>0</v>
      </c>
      <c r="AF28" s="95">
        <f t="shared" si="13"/>
        <v>0</v>
      </c>
      <c r="AG28" s="95">
        <f t="shared" si="13"/>
        <v>0</v>
      </c>
      <c r="AH28" s="95">
        <f t="shared" si="13"/>
        <v>0</v>
      </c>
      <c r="AI28" s="95">
        <f t="shared" si="13"/>
        <v>0</v>
      </c>
      <c r="AJ28" s="95">
        <f t="shared" si="13"/>
        <v>0</v>
      </c>
      <c r="AK28" s="95">
        <f t="shared" si="13"/>
        <v>0</v>
      </c>
      <c r="AL28" s="95">
        <f t="shared" si="13"/>
        <v>0</v>
      </c>
      <c r="AM28" s="95">
        <f t="shared" si="13"/>
        <v>0</v>
      </c>
      <c r="AN28" s="95">
        <f t="shared" si="13"/>
        <v>0</v>
      </c>
      <c r="AO28" s="95">
        <f t="shared" si="13"/>
        <v>0</v>
      </c>
      <c r="AP28" s="95">
        <f t="shared" si="13"/>
        <v>0</v>
      </c>
      <c r="AQ28" s="95">
        <f t="shared" si="13"/>
        <v>0</v>
      </c>
      <c r="AR28" s="95">
        <f t="shared" si="13"/>
        <v>0</v>
      </c>
      <c r="AS28" s="95">
        <f t="shared" si="13"/>
        <v>0</v>
      </c>
      <c r="AT28" s="95">
        <f t="shared" si="13"/>
        <v>0</v>
      </c>
      <c r="AU28" s="95">
        <f t="shared" si="13"/>
        <v>0</v>
      </c>
      <c r="AV28" s="95">
        <f t="shared" si="13"/>
        <v>0</v>
      </c>
      <c r="AW28" s="95">
        <f t="shared" si="13"/>
        <v>0</v>
      </c>
      <c r="AX28" s="95">
        <f t="shared" si="13"/>
        <v>0</v>
      </c>
      <c r="AY28" s="95">
        <f t="shared" si="13"/>
        <v>0</v>
      </c>
      <c r="AZ28" s="95">
        <f t="shared" si="13"/>
        <v>0</v>
      </c>
      <c r="BA28" s="95">
        <f t="shared" si="13"/>
        <v>0</v>
      </c>
      <c r="BB28" s="95">
        <f t="shared" si="13"/>
        <v>0</v>
      </c>
      <c r="BC28" s="95">
        <f t="shared" si="13"/>
        <v>0</v>
      </c>
    </row>
    <row r="29" spans="1:55" x14ac:dyDescent="0.2">
      <c r="A29" s="37"/>
      <c r="C29" s="57"/>
      <c r="D29" s="57" t="s">
        <v>67</v>
      </c>
      <c r="E29" s="58">
        <f>EPCBaseYear</f>
        <v>0</v>
      </c>
      <c r="F29" s="57">
        <f>SUM(F25:F28)</f>
        <v>0</v>
      </c>
      <c r="G29" s="57">
        <f>SUM(G25:G28)</f>
        <v>0</v>
      </c>
      <c r="H29" s="57">
        <f t="shared" ref="H29:BC29" si="14">SUM(H25:H28)</f>
        <v>0</v>
      </c>
      <c r="I29" s="57">
        <f t="shared" si="14"/>
        <v>0</v>
      </c>
      <c r="J29" s="57">
        <f t="shared" si="14"/>
        <v>0</v>
      </c>
      <c r="K29" s="57">
        <f t="shared" si="14"/>
        <v>0</v>
      </c>
      <c r="L29" s="57">
        <f t="shared" si="14"/>
        <v>0</v>
      </c>
      <c r="M29" s="57">
        <f t="shared" si="14"/>
        <v>0</v>
      </c>
      <c r="N29" s="57">
        <f t="shared" si="14"/>
        <v>0</v>
      </c>
      <c r="O29" s="57">
        <f t="shared" si="14"/>
        <v>0</v>
      </c>
      <c r="P29" s="57">
        <f t="shared" si="14"/>
        <v>0</v>
      </c>
      <c r="Q29" s="57">
        <f t="shared" si="14"/>
        <v>0</v>
      </c>
      <c r="R29" s="57">
        <f t="shared" si="14"/>
        <v>0</v>
      </c>
      <c r="S29" s="57">
        <f t="shared" si="14"/>
        <v>0</v>
      </c>
      <c r="T29" s="57">
        <f t="shared" si="14"/>
        <v>0</v>
      </c>
      <c r="U29" s="57">
        <f t="shared" si="14"/>
        <v>0</v>
      </c>
      <c r="V29" s="57">
        <f t="shared" si="14"/>
        <v>0</v>
      </c>
      <c r="W29" s="57">
        <f t="shared" si="14"/>
        <v>0</v>
      </c>
      <c r="X29" s="57">
        <f t="shared" si="14"/>
        <v>0</v>
      </c>
      <c r="Y29" s="57">
        <f t="shared" si="14"/>
        <v>0</v>
      </c>
      <c r="Z29" s="57">
        <f t="shared" si="14"/>
        <v>0</v>
      </c>
      <c r="AA29" s="57">
        <f t="shared" si="14"/>
        <v>0</v>
      </c>
      <c r="AB29" s="57">
        <f t="shared" si="14"/>
        <v>0</v>
      </c>
      <c r="AC29" s="57">
        <f t="shared" si="14"/>
        <v>0</v>
      </c>
      <c r="AD29" s="57">
        <f t="shared" si="14"/>
        <v>0</v>
      </c>
      <c r="AE29" s="57">
        <f t="shared" si="14"/>
        <v>0</v>
      </c>
      <c r="AF29" s="57">
        <f t="shared" si="14"/>
        <v>0</v>
      </c>
      <c r="AG29" s="57">
        <f t="shared" si="14"/>
        <v>0</v>
      </c>
      <c r="AH29" s="57">
        <f t="shared" si="14"/>
        <v>0</v>
      </c>
      <c r="AI29" s="57">
        <f t="shared" si="14"/>
        <v>0</v>
      </c>
      <c r="AJ29" s="57">
        <f t="shared" si="14"/>
        <v>0</v>
      </c>
      <c r="AK29" s="57">
        <f t="shared" si="14"/>
        <v>0</v>
      </c>
      <c r="AL29" s="57">
        <f t="shared" si="14"/>
        <v>0</v>
      </c>
      <c r="AM29" s="57">
        <f t="shared" si="14"/>
        <v>0</v>
      </c>
      <c r="AN29" s="57">
        <f t="shared" si="14"/>
        <v>0</v>
      </c>
      <c r="AO29" s="57">
        <f t="shared" si="14"/>
        <v>0</v>
      </c>
      <c r="AP29" s="57">
        <f t="shared" si="14"/>
        <v>0</v>
      </c>
      <c r="AQ29" s="57">
        <f t="shared" si="14"/>
        <v>0</v>
      </c>
      <c r="AR29" s="57">
        <f t="shared" si="14"/>
        <v>0</v>
      </c>
      <c r="AS29" s="57">
        <f t="shared" si="14"/>
        <v>0</v>
      </c>
      <c r="AT29" s="57">
        <f t="shared" si="14"/>
        <v>0</v>
      </c>
      <c r="AU29" s="57">
        <f t="shared" si="14"/>
        <v>0</v>
      </c>
      <c r="AV29" s="57">
        <f t="shared" si="14"/>
        <v>0</v>
      </c>
      <c r="AW29" s="57">
        <f t="shared" si="14"/>
        <v>0</v>
      </c>
      <c r="AX29" s="57">
        <f t="shared" si="14"/>
        <v>0</v>
      </c>
      <c r="AY29" s="57">
        <f t="shared" si="14"/>
        <v>0</v>
      </c>
      <c r="AZ29" s="57">
        <f t="shared" si="14"/>
        <v>0</v>
      </c>
      <c r="BA29" s="57">
        <f t="shared" si="14"/>
        <v>0</v>
      </c>
      <c r="BB29" s="57">
        <f t="shared" si="14"/>
        <v>0</v>
      </c>
      <c r="BC29" s="57">
        <f t="shared" si="14"/>
        <v>0</v>
      </c>
    </row>
    <row r="30" spans="1:55" x14ac:dyDescent="0.2">
      <c r="A30" s="37"/>
      <c r="C30" s="57"/>
      <c r="D30" s="57" t="s">
        <v>69</v>
      </c>
      <c r="E30" s="81">
        <f>CostEscalOM</f>
        <v>0</v>
      </c>
      <c r="F30" s="57">
        <f>F29*(1+RateSQ)^(F$5-EPCBaseYear)</f>
        <v>0</v>
      </c>
      <c r="G30" s="57">
        <f>G29*(1+RateSQ)^(G$5-EPCBaseYear)</f>
        <v>0</v>
      </c>
      <c r="H30" s="57">
        <f t="shared" ref="H30:BC30" si="15">H29*(1+RateSQ)^(H$5-EPCBaseYear)</f>
        <v>0</v>
      </c>
      <c r="I30" s="57">
        <f t="shared" si="15"/>
        <v>0</v>
      </c>
      <c r="J30" s="57">
        <f t="shared" si="15"/>
        <v>0</v>
      </c>
      <c r="K30" s="57">
        <f t="shared" si="15"/>
        <v>0</v>
      </c>
      <c r="L30" s="57">
        <f t="shared" si="15"/>
        <v>0</v>
      </c>
      <c r="M30" s="57">
        <f t="shared" si="15"/>
        <v>0</v>
      </c>
      <c r="N30" s="57">
        <f t="shared" si="15"/>
        <v>0</v>
      </c>
      <c r="O30" s="57">
        <f t="shared" si="15"/>
        <v>0</v>
      </c>
      <c r="P30" s="57">
        <f t="shared" si="15"/>
        <v>0</v>
      </c>
      <c r="Q30" s="57">
        <f t="shared" si="15"/>
        <v>0</v>
      </c>
      <c r="R30" s="57">
        <f t="shared" si="15"/>
        <v>0</v>
      </c>
      <c r="S30" s="57">
        <f t="shared" si="15"/>
        <v>0</v>
      </c>
      <c r="T30" s="57">
        <f t="shared" si="15"/>
        <v>0</v>
      </c>
      <c r="U30" s="57">
        <f t="shared" si="15"/>
        <v>0</v>
      </c>
      <c r="V30" s="57">
        <f t="shared" si="15"/>
        <v>0</v>
      </c>
      <c r="W30" s="57">
        <f t="shared" si="15"/>
        <v>0</v>
      </c>
      <c r="X30" s="57">
        <f t="shared" si="15"/>
        <v>0</v>
      </c>
      <c r="Y30" s="57">
        <f t="shared" si="15"/>
        <v>0</v>
      </c>
      <c r="Z30" s="57">
        <f t="shared" si="15"/>
        <v>0</v>
      </c>
      <c r="AA30" s="57">
        <f t="shared" si="15"/>
        <v>0</v>
      </c>
      <c r="AB30" s="57">
        <f t="shared" si="15"/>
        <v>0</v>
      </c>
      <c r="AC30" s="57">
        <f t="shared" si="15"/>
        <v>0</v>
      </c>
      <c r="AD30" s="57">
        <f t="shared" si="15"/>
        <v>0</v>
      </c>
      <c r="AE30" s="57">
        <f t="shared" si="15"/>
        <v>0</v>
      </c>
      <c r="AF30" s="57">
        <f t="shared" si="15"/>
        <v>0</v>
      </c>
      <c r="AG30" s="57">
        <f t="shared" si="15"/>
        <v>0</v>
      </c>
      <c r="AH30" s="57">
        <f t="shared" si="15"/>
        <v>0</v>
      </c>
      <c r="AI30" s="57">
        <f t="shared" si="15"/>
        <v>0</v>
      </c>
      <c r="AJ30" s="57">
        <f t="shared" si="15"/>
        <v>0</v>
      </c>
      <c r="AK30" s="57">
        <f t="shared" si="15"/>
        <v>0</v>
      </c>
      <c r="AL30" s="57">
        <f t="shared" si="15"/>
        <v>0</v>
      </c>
      <c r="AM30" s="57">
        <f t="shared" si="15"/>
        <v>0</v>
      </c>
      <c r="AN30" s="57">
        <f t="shared" si="15"/>
        <v>0</v>
      </c>
      <c r="AO30" s="57">
        <f t="shared" si="15"/>
        <v>0</v>
      </c>
      <c r="AP30" s="57">
        <f t="shared" si="15"/>
        <v>0</v>
      </c>
      <c r="AQ30" s="57">
        <f t="shared" si="15"/>
        <v>0</v>
      </c>
      <c r="AR30" s="57">
        <f t="shared" si="15"/>
        <v>0</v>
      </c>
      <c r="AS30" s="57">
        <f t="shared" si="15"/>
        <v>0</v>
      </c>
      <c r="AT30" s="57">
        <f t="shared" si="15"/>
        <v>0</v>
      </c>
      <c r="AU30" s="57">
        <f t="shared" si="15"/>
        <v>0</v>
      </c>
      <c r="AV30" s="57">
        <f t="shared" si="15"/>
        <v>0</v>
      </c>
      <c r="AW30" s="57">
        <f t="shared" si="15"/>
        <v>0</v>
      </c>
      <c r="AX30" s="57">
        <f t="shared" si="15"/>
        <v>0</v>
      </c>
      <c r="AY30" s="57">
        <f t="shared" si="15"/>
        <v>0</v>
      </c>
      <c r="AZ30" s="57">
        <f t="shared" si="15"/>
        <v>0</v>
      </c>
      <c r="BA30" s="57">
        <f t="shared" si="15"/>
        <v>0</v>
      </c>
      <c r="BB30" s="57">
        <f t="shared" si="15"/>
        <v>0</v>
      </c>
      <c r="BC30" s="57">
        <f t="shared" si="15"/>
        <v>0</v>
      </c>
    </row>
    <row r="31" spans="1:55" x14ac:dyDescent="0.2">
      <c r="A31" s="23"/>
      <c r="C31" s="38"/>
      <c r="D31" s="23"/>
      <c r="E31" s="23"/>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x14ac:dyDescent="0.2">
      <c r="A32" s="23"/>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8" x14ac:dyDescent="0.2">
      <c r="A33" s="23"/>
      <c r="C33" s="38"/>
    </row>
    <row r="34" spans="1:58" x14ac:dyDescent="0.2">
      <c r="A34" s="23"/>
      <c r="C34" s="38"/>
    </row>
    <row r="35" spans="1:58" x14ac:dyDescent="0.2">
      <c r="A35" s="23" t="s">
        <v>53</v>
      </c>
      <c r="C35" s="38"/>
    </row>
    <row r="36" spans="1:58" x14ac:dyDescent="0.2">
      <c r="A36" s="23"/>
      <c r="B36" s="23" t="s">
        <v>73</v>
      </c>
      <c r="E36" s="58"/>
    </row>
    <row r="37" spans="1:58" x14ac:dyDescent="0.2">
      <c r="C37" s="190" t="s">
        <v>0</v>
      </c>
      <c r="D37" s="10"/>
      <c r="F37" s="57" t="e">
        <f>F54</f>
        <v>#N/A</v>
      </c>
      <c r="G37" s="57" t="e">
        <f>G54</f>
        <v>#N/A</v>
      </c>
      <c r="H37" s="57" t="e">
        <f t="shared" ref="H37:BC37" si="16">H54</f>
        <v>#N/A</v>
      </c>
      <c r="I37" s="57" t="e">
        <f t="shared" si="16"/>
        <v>#N/A</v>
      </c>
      <c r="J37" s="57" t="e">
        <f t="shared" si="16"/>
        <v>#N/A</v>
      </c>
      <c r="K37" s="57" t="e">
        <f t="shared" si="16"/>
        <v>#N/A</v>
      </c>
      <c r="L37" s="57" t="e">
        <f t="shared" si="16"/>
        <v>#N/A</v>
      </c>
      <c r="M37" s="57" t="e">
        <f t="shared" si="16"/>
        <v>#N/A</v>
      </c>
      <c r="N37" s="57" t="e">
        <f t="shared" si="16"/>
        <v>#N/A</v>
      </c>
      <c r="O37" s="57" t="e">
        <f t="shared" si="16"/>
        <v>#N/A</v>
      </c>
      <c r="P37" s="57" t="e">
        <f t="shared" si="16"/>
        <v>#N/A</v>
      </c>
      <c r="Q37" s="57" t="e">
        <f t="shared" si="16"/>
        <v>#N/A</v>
      </c>
      <c r="R37" s="57" t="e">
        <f t="shared" si="16"/>
        <v>#N/A</v>
      </c>
      <c r="S37" s="57" t="e">
        <f t="shared" si="16"/>
        <v>#N/A</v>
      </c>
      <c r="T37" s="57" t="e">
        <f t="shared" si="16"/>
        <v>#N/A</v>
      </c>
      <c r="U37" s="57" t="e">
        <f t="shared" si="16"/>
        <v>#N/A</v>
      </c>
      <c r="V37" s="57" t="e">
        <f t="shared" si="16"/>
        <v>#N/A</v>
      </c>
      <c r="W37" s="57" t="e">
        <f t="shared" si="16"/>
        <v>#N/A</v>
      </c>
      <c r="X37" s="57" t="e">
        <f t="shared" si="16"/>
        <v>#N/A</v>
      </c>
      <c r="Y37" s="57" t="e">
        <f t="shared" si="16"/>
        <v>#N/A</v>
      </c>
      <c r="Z37" s="57" t="e">
        <f t="shared" si="16"/>
        <v>#N/A</v>
      </c>
      <c r="AA37" s="57" t="e">
        <f t="shared" si="16"/>
        <v>#N/A</v>
      </c>
      <c r="AB37" s="57" t="e">
        <f t="shared" si="16"/>
        <v>#N/A</v>
      </c>
      <c r="AC37" s="57" t="e">
        <f t="shared" si="16"/>
        <v>#N/A</v>
      </c>
      <c r="AD37" s="57" t="e">
        <f t="shared" si="16"/>
        <v>#N/A</v>
      </c>
      <c r="AE37" s="57" t="e">
        <f t="shared" si="16"/>
        <v>#N/A</v>
      </c>
      <c r="AF37" s="57" t="e">
        <f t="shared" si="16"/>
        <v>#N/A</v>
      </c>
      <c r="AG37" s="57" t="e">
        <f t="shared" si="16"/>
        <v>#N/A</v>
      </c>
      <c r="AH37" s="57" t="e">
        <f t="shared" si="16"/>
        <v>#N/A</v>
      </c>
      <c r="AI37" s="57" t="e">
        <f t="shared" si="16"/>
        <v>#N/A</v>
      </c>
      <c r="AJ37" s="57" t="e">
        <f t="shared" si="16"/>
        <v>#N/A</v>
      </c>
      <c r="AK37" s="57" t="e">
        <f t="shared" si="16"/>
        <v>#N/A</v>
      </c>
      <c r="AL37" s="57" t="e">
        <f t="shared" si="16"/>
        <v>#N/A</v>
      </c>
      <c r="AM37" s="57" t="e">
        <f t="shared" si="16"/>
        <v>#N/A</v>
      </c>
      <c r="AN37" s="57" t="e">
        <f t="shared" si="16"/>
        <v>#N/A</v>
      </c>
      <c r="AO37" s="57" t="e">
        <f t="shared" si="16"/>
        <v>#N/A</v>
      </c>
      <c r="AP37" s="57" t="e">
        <f t="shared" si="16"/>
        <v>#N/A</v>
      </c>
      <c r="AQ37" s="57" t="e">
        <f t="shared" si="16"/>
        <v>#N/A</v>
      </c>
      <c r="AR37" s="57" t="e">
        <f t="shared" si="16"/>
        <v>#N/A</v>
      </c>
      <c r="AS37" s="57" t="e">
        <f t="shared" si="16"/>
        <v>#N/A</v>
      </c>
      <c r="AT37" s="57" t="e">
        <f t="shared" si="16"/>
        <v>#N/A</v>
      </c>
      <c r="AU37" s="57" t="e">
        <f t="shared" si="16"/>
        <v>#N/A</v>
      </c>
      <c r="AV37" s="57" t="e">
        <f t="shared" si="16"/>
        <v>#N/A</v>
      </c>
      <c r="AW37" s="57" t="e">
        <f t="shared" si="16"/>
        <v>#N/A</v>
      </c>
      <c r="AX37" s="57" t="e">
        <f t="shared" si="16"/>
        <v>#N/A</v>
      </c>
      <c r="AY37" s="57" t="e">
        <f t="shared" si="16"/>
        <v>#N/A</v>
      </c>
      <c r="AZ37" s="57" t="e">
        <f t="shared" si="16"/>
        <v>#N/A</v>
      </c>
      <c r="BA37" s="57" t="e">
        <f t="shared" si="16"/>
        <v>#N/A</v>
      </c>
      <c r="BB37" s="57" t="e">
        <f t="shared" si="16"/>
        <v>#N/A</v>
      </c>
      <c r="BC37" s="57" t="e">
        <f t="shared" si="16"/>
        <v>#N/A</v>
      </c>
    </row>
    <row r="38" spans="1:58" x14ac:dyDescent="0.2">
      <c r="C38" s="190" t="s">
        <v>54</v>
      </c>
      <c r="D38" s="10"/>
      <c r="F38" s="43">
        <f>F64</f>
        <v>0</v>
      </c>
      <c r="G38" s="43">
        <f>G64</f>
        <v>0</v>
      </c>
      <c r="H38" s="43">
        <f t="shared" ref="H38:BC38" si="17">H64</f>
        <v>0</v>
      </c>
      <c r="I38" s="43">
        <f t="shared" si="17"/>
        <v>0</v>
      </c>
      <c r="J38" s="43">
        <f t="shared" si="17"/>
        <v>0</v>
      </c>
      <c r="K38" s="43">
        <f t="shared" si="17"/>
        <v>0</v>
      </c>
      <c r="L38" s="43">
        <f t="shared" si="17"/>
        <v>0</v>
      </c>
      <c r="M38" s="43">
        <f t="shared" si="17"/>
        <v>0</v>
      </c>
      <c r="N38" s="43">
        <f t="shared" si="17"/>
        <v>0</v>
      </c>
      <c r="O38" s="43">
        <f t="shared" si="17"/>
        <v>0</v>
      </c>
      <c r="P38" s="43">
        <f t="shared" si="17"/>
        <v>0</v>
      </c>
      <c r="Q38" s="43">
        <f t="shared" si="17"/>
        <v>0</v>
      </c>
      <c r="R38" s="43">
        <f t="shared" si="17"/>
        <v>0</v>
      </c>
      <c r="S38" s="43">
        <f t="shared" si="17"/>
        <v>0</v>
      </c>
      <c r="T38" s="43">
        <f t="shared" si="17"/>
        <v>0</v>
      </c>
      <c r="U38" s="43">
        <f t="shared" si="17"/>
        <v>0</v>
      </c>
      <c r="V38" s="43">
        <f t="shared" si="17"/>
        <v>0</v>
      </c>
      <c r="W38" s="43">
        <f t="shared" si="17"/>
        <v>0</v>
      </c>
      <c r="X38" s="43">
        <f t="shared" si="17"/>
        <v>0</v>
      </c>
      <c r="Y38" s="43">
        <f t="shared" si="17"/>
        <v>0</v>
      </c>
      <c r="Z38" s="43">
        <f t="shared" si="17"/>
        <v>0</v>
      </c>
      <c r="AA38" s="43">
        <f t="shared" si="17"/>
        <v>0</v>
      </c>
      <c r="AB38" s="43">
        <f t="shared" si="17"/>
        <v>0</v>
      </c>
      <c r="AC38" s="43">
        <f t="shared" si="17"/>
        <v>0</v>
      </c>
      <c r="AD38" s="43">
        <f t="shared" si="17"/>
        <v>0</v>
      </c>
      <c r="AE38" s="43">
        <f t="shared" si="17"/>
        <v>0</v>
      </c>
      <c r="AF38" s="43">
        <f t="shared" si="17"/>
        <v>0</v>
      </c>
      <c r="AG38" s="43">
        <f t="shared" si="17"/>
        <v>0</v>
      </c>
      <c r="AH38" s="43">
        <f t="shared" si="17"/>
        <v>0</v>
      </c>
      <c r="AI38" s="43">
        <f t="shared" si="17"/>
        <v>0</v>
      </c>
      <c r="AJ38" s="43">
        <f t="shared" si="17"/>
        <v>0</v>
      </c>
      <c r="AK38" s="43">
        <f t="shared" si="17"/>
        <v>0</v>
      </c>
      <c r="AL38" s="43">
        <f t="shared" si="17"/>
        <v>0</v>
      </c>
      <c r="AM38" s="43">
        <f t="shared" si="17"/>
        <v>0</v>
      </c>
      <c r="AN38" s="43">
        <f t="shared" si="17"/>
        <v>0</v>
      </c>
      <c r="AO38" s="43">
        <f t="shared" si="17"/>
        <v>0</v>
      </c>
      <c r="AP38" s="43">
        <f t="shared" si="17"/>
        <v>0</v>
      </c>
      <c r="AQ38" s="43">
        <f t="shared" si="17"/>
        <v>0</v>
      </c>
      <c r="AR38" s="43">
        <f t="shared" si="17"/>
        <v>0</v>
      </c>
      <c r="AS38" s="43">
        <f t="shared" si="17"/>
        <v>0</v>
      </c>
      <c r="AT38" s="43">
        <f t="shared" si="17"/>
        <v>0</v>
      </c>
      <c r="AU38" s="43">
        <f t="shared" si="17"/>
        <v>0</v>
      </c>
      <c r="AV38" s="43">
        <f t="shared" si="17"/>
        <v>0</v>
      </c>
      <c r="AW38" s="43">
        <f t="shared" si="17"/>
        <v>0</v>
      </c>
      <c r="AX38" s="43">
        <f t="shared" si="17"/>
        <v>0</v>
      </c>
      <c r="AY38" s="43">
        <f t="shared" si="17"/>
        <v>0</v>
      </c>
      <c r="AZ38" s="43">
        <f t="shared" si="17"/>
        <v>0</v>
      </c>
      <c r="BA38" s="43">
        <f t="shared" si="17"/>
        <v>0</v>
      </c>
      <c r="BB38" s="43">
        <f t="shared" si="17"/>
        <v>0</v>
      </c>
      <c r="BC38" s="43">
        <f t="shared" si="17"/>
        <v>0</v>
      </c>
    </row>
    <row r="39" spans="1:58" x14ac:dyDescent="0.2">
      <c r="C39" s="190" t="s">
        <v>1</v>
      </c>
      <c r="D39" s="10"/>
      <c r="F39" s="43">
        <f>F73</f>
        <v>0</v>
      </c>
      <c r="G39" s="43">
        <f>G73</f>
        <v>0</v>
      </c>
      <c r="H39" s="43">
        <f t="shared" ref="H39:BC39" si="18">H73</f>
        <v>0</v>
      </c>
      <c r="I39" s="43">
        <f t="shared" si="18"/>
        <v>0</v>
      </c>
      <c r="J39" s="43">
        <f t="shared" si="18"/>
        <v>0</v>
      </c>
      <c r="K39" s="43">
        <f t="shared" si="18"/>
        <v>0</v>
      </c>
      <c r="L39" s="43">
        <f t="shared" si="18"/>
        <v>0</v>
      </c>
      <c r="M39" s="43">
        <f t="shared" si="18"/>
        <v>0</v>
      </c>
      <c r="N39" s="43">
        <f t="shared" si="18"/>
        <v>0</v>
      </c>
      <c r="O39" s="43">
        <f t="shared" si="18"/>
        <v>0</v>
      </c>
      <c r="P39" s="43">
        <f t="shared" si="18"/>
        <v>0</v>
      </c>
      <c r="Q39" s="43">
        <f t="shared" si="18"/>
        <v>0</v>
      </c>
      <c r="R39" s="43">
        <f t="shared" si="18"/>
        <v>0</v>
      </c>
      <c r="S39" s="43">
        <f t="shared" si="18"/>
        <v>0</v>
      </c>
      <c r="T39" s="43">
        <f t="shared" si="18"/>
        <v>0</v>
      </c>
      <c r="U39" s="43">
        <f t="shared" si="18"/>
        <v>0</v>
      </c>
      <c r="V39" s="43">
        <f t="shared" si="18"/>
        <v>0</v>
      </c>
      <c r="W39" s="43">
        <f t="shared" si="18"/>
        <v>0</v>
      </c>
      <c r="X39" s="43">
        <f t="shared" si="18"/>
        <v>0</v>
      </c>
      <c r="Y39" s="43">
        <f t="shared" si="18"/>
        <v>0</v>
      </c>
      <c r="Z39" s="43">
        <f t="shared" si="18"/>
        <v>0</v>
      </c>
      <c r="AA39" s="43">
        <f t="shared" si="18"/>
        <v>0</v>
      </c>
      <c r="AB39" s="43">
        <f t="shared" si="18"/>
        <v>0</v>
      </c>
      <c r="AC39" s="43">
        <f t="shared" si="18"/>
        <v>0</v>
      </c>
      <c r="AD39" s="43">
        <f t="shared" si="18"/>
        <v>0</v>
      </c>
      <c r="AE39" s="43">
        <f t="shared" si="18"/>
        <v>0</v>
      </c>
      <c r="AF39" s="43">
        <f t="shared" si="18"/>
        <v>0</v>
      </c>
      <c r="AG39" s="43">
        <f t="shared" si="18"/>
        <v>0</v>
      </c>
      <c r="AH39" s="43">
        <f t="shared" si="18"/>
        <v>0</v>
      </c>
      <c r="AI39" s="43">
        <f t="shared" si="18"/>
        <v>0</v>
      </c>
      <c r="AJ39" s="43">
        <f t="shared" si="18"/>
        <v>0</v>
      </c>
      <c r="AK39" s="43">
        <f t="shared" si="18"/>
        <v>0</v>
      </c>
      <c r="AL39" s="43">
        <f t="shared" si="18"/>
        <v>0</v>
      </c>
      <c r="AM39" s="43">
        <f t="shared" si="18"/>
        <v>0</v>
      </c>
      <c r="AN39" s="43">
        <f t="shared" si="18"/>
        <v>0</v>
      </c>
      <c r="AO39" s="43">
        <f t="shared" si="18"/>
        <v>0</v>
      </c>
      <c r="AP39" s="43">
        <f t="shared" si="18"/>
        <v>0</v>
      </c>
      <c r="AQ39" s="43">
        <f t="shared" si="18"/>
        <v>0</v>
      </c>
      <c r="AR39" s="43">
        <f t="shared" si="18"/>
        <v>0</v>
      </c>
      <c r="AS39" s="43">
        <f t="shared" si="18"/>
        <v>0</v>
      </c>
      <c r="AT39" s="43">
        <f t="shared" si="18"/>
        <v>0</v>
      </c>
      <c r="AU39" s="43">
        <f t="shared" si="18"/>
        <v>0</v>
      </c>
      <c r="AV39" s="43">
        <f t="shared" si="18"/>
        <v>0</v>
      </c>
      <c r="AW39" s="43">
        <f t="shared" si="18"/>
        <v>0</v>
      </c>
      <c r="AX39" s="43">
        <f t="shared" si="18"/>
        <v>0</v>
      </c>
      <c r="AY39" s="43">
        <f t="shared" si="18"/>
        <v>0</v>
      </c>
      <c r="AZ39" s="43">
        <f t="shared" si="18"/>
        <v>0</v>
      </c>
      <c r="BA39" s="43">
        <f t="shared" si="18"/>
        <v>0</v>
      </c>
      <c r="BB39" s="43">
        <f t="shared" si="18"/>
        <v>0</v>
      </c>
      <c r="BC39" s="43">
        <f t="shared" si="18"/>
        <v>0</v>
      </c>
    </row>
    <row r="40" spans="1:58" s="186" customFormat="1" x14ac:dyDescent="0.2">
      <c r="B40" s="187"/>
      <c r="C40" s="188" t="s">
        <v>56</v>
      </c>
      <c r="D40" s="187"/>
      <c r="E40" s="187"/>
      <c r="F40" s="189" t="e">
        <f>SUM(F37:F39)</f>
        <v>#N/A</v>
      </c>
      <c r="G40" s="189" t="e">
        <f t="shared" ref="G40:AK40" si="19">SUM(G37:G39)</f>
        <v>#N/A</v>
      </c>
      <c r="H40" s="189" t="e">
        <f t="shared" si="19"/>
        <v>#N/A</v>
      </c>
      <c r="I40" s="189" t="e">
        <f t="shared" si="19"/>
        <v>#N/A</v>
      </c>
      <c r="J40" s="189" t="e">
        <f t="shared" si="19"/>
        <v>#N/A</v>
      </c>
      <c r="K40" s="189" t="e">
        <f t="shared" si="19"/>
        <v>#N/A</v>
      </c>
      <c r="L40" s="189" t="e">
        <f t="shared" si="19"/>
        <v>#N/A</v>
      </c>
      <c r="M40" s="189" t="e">
        <f t="shared" si="19"/>
        <v>#N/A</v>
      </c>
      <c r="N40" s="189" t="e">
        <f t="shared" si="19"/>
        <v>#N/A</v>
      </c>
      <c r="O40" s="189" t="e">
        <f t="shared" si="19"/>
        <v>#N/A</v>
      </c>
      <c r="P40" s="189" t="e">
        <f t="shared" si="19"/>
        <v>#N/A</v>
      </c>
      <c r="Q40" s="189" t="e">
        <f t="shared" si="19"/>
        <v>#N/A</v>
      </c>
      <c r="R40" s="189" t="e">
        <f t="shared" si="19"/>
        <v>#N/A</v>
      </c>
      <c r="S40" s="189" t="e">
        <f t="shared" si="19"/>
        <v>#N/A</v>
      </c>
      <c r="T40" s="189" t="e">
        <f t="shared" si="19"/>
        <v>#N/A</v>
      </c>
      <c r="U40" s="189" t="e">
        <f t="shared" si="19"/>
        <v>#N/A</v>
      </c>
      <c r="V40" s="189" t="e">
        <f t="shared" si="19"/>
        <v>#N/A</v>
      </c>
      <c r="W40" s="189" t="e">
        <f t="shared" si="19"/>
        <v>#N/A</v>
      </c>
      <c r="X40" s="189" t="e">
        <f t="shared" si="19"/>
        <v>#N/A</v>
      </c>
      <c r="Y40" s="189" t="e">
        <f t="shared" si="19"/>
        <v>#N/A</v>
      </c>
      <c r="Z40" s="189" t="e">
        <f t="shared" si="19"/>
        <v>#N/A</v>
      </c>
      <c r="AA40" s="189" t="e">
        <f t="shared" si="19"/>
        <v>#N/A</v>
      </c>
      <c r="AB40" s="189" t="e">
        <f t="shared" si="19"/>
        <v>#N/A</v>
      </c>
      <c r="AC40" s="189" t="e">
        <f t="shared" si="19"/>
        <v>#N/A</v>
      </c>
      <c r="AD40" s="189" t="e">
        <f t="shared" si="19"/>
        <v>#N/A</v>
      </c>
      <c r="AE40" s="189" t="e">
        <f t="shared" si="19"/>
        <v>#N/A</v>
      </c>
      <c r="AF40" s="189" t="e">
        <f t="shared" si="19"/>
        <v>#N/A</v>
      </c>
      <c r="AG40" s="189" t="e">
        <f t="shared" si="19"/>
        <v>#N/A</v>
      </c>
      <c r="AH40" s="189" t="e">
        <f t="shared" si="19"/>
        <v>#N/A</v>
      </c>
      <c r="AI40" s="189" t="e">
        <f t="shared" si="19"/>
        <v>#N/A</v>
      </c>
      <c r="AJ40" s="189" t="e">
        <f t="shared" si="19"/>
        <v>#N/A</v>
      </c>
      <c r="AK40" s="189" t="e">
        <f t="shared" si="19"/>
        <v>#N/A</v>
      </c>
      <c r="AL40" s="189" t="e">
        <f t="shared" ref="AL40:BC40" si="20">SUM(AL37:AL39)</f>
        <v>#N/A</v>
      </c>
      <c r="AM40" s="189" t="e">
        <f t="shared" si="20"/>
        <v>#N/A</v>
      </c>
      <c r="AN40" s="189" t="e">
        <f t="shared" si="20"/>
        <v>#N/A</v>
      </c>
      <c r="AO40" s="189" t="e">
        <f t="shared" si="20"/>
        <v>#N/A</v>
      </c>
      <c r="AP40" s="189" t="e">
        <f t="shared" si="20"/>
        <v>#N/A</v>
      </c>
      <c r="AQ40" s="189" t="e">
        <f t="shared" si="20"/>
        <v>#N/A</v>
      </c>
      <c r="AR40" s="189" t="e">
        <f t="shared" si="20"/>
        <v>#N/A</v>
      </c>
      <c r="AS40" s="189" t="e">
        <f t="shared" si="20"/>
        <v>#N/A</v>
      </c>
      <c r="AT40" s="189" t="e">
        <f t="shared" si="20"/>
        <v>#N/A</v>
      </c>
      <c r="AU40" s="189" t="e">
        <f t="shared" si="20"/>
        <v>#N/A</v>
      </c>
      <c r="AV40" s="189" t="e">
        <f t="shared" si="20"/>
        <v>#N/A</v>
      </c>
      <c r="AW40" s="189" t="e">
        <f t="shared" si="20"/>
        <v>#N/A</v>
      </c>
      <c r="AX40" s="189" t="e">
        <f t="shared" si="20"/>
        <v>#N/A</v>
      </c>
      <c r="AY40" s="189" t="e">
        <f t="shared" si="20"/>
        <v>#N/A</v>
      </c>
      <c r="AZ40" s="189" t="e">
        <f t="shared" si="20"/>
        <v>#N/A</v>
      </c>
      <c r="BA40" s="189" t="e">
        <f t="shared" si="20"/>
        <v>#N/A</v>
      </c>
      <c r="BB40" s="189" t="e">
        <f t="shared" si="20"/>
        <v>#N/A</v>
      </c>
      <c r="BC40" s="189" t="e">
        <f t="shared" si="20"/>
        <v>#N/A</v>
      </c>
      <c r="BD40" s="187"/>
      <c r="BE40" s="187"/>
      <c r="BF40" s="187"/>
    </row>
    <row r="41" spans="1:58" x14ac:dyDescent="0.2">
      <c r="A41" s="23"/>
    </row>
    <row r="42" spans="1:58" x14ac:dyDescent="0.2">
      <c r="B42" s="38" t="s">
        <v>0</v>
      </c>
    </row>
    <row r="43" spans="1:58" x14ac:dyDescent="0.2">
      <c r="B43" s="38"/>
      <c r="C43" s="23" t="s">
        <v>150</v>
      </c>
      <c r="F43" s="293" t="e">
        <f>'NG LNG - O&amp;M'!H24</f>
        <v>#DIV/0!</v>
      </c>
      <c r="G43" s="96" t="e">
        <f>F43</f>
        <v>#DIV/0!</v>
      </c>
      <c r="H43" s="96" t="e">
        <f t="shared" ref="H43:BC43" si="21">G43</f>
        <v>#DIV/0!</v>
      </c>
      <c r="I43" s="96" t="e">
        <f t="shared" si="21"/>
        <v>#DIV/0!</v>
      </c>
      <c r="J43" s="96" t="e">
        <f t="shared" si="21"/>
        <v>#DIV/0!</v>
      </c>
      <c r="K43" s="96" t="e">
        <f t="shared" si="21"/>
        <v>#DIV/0!</v>
      </c>
      <c r="L43" s="96" t="e">
        <f t="shared" si="21"/>
        <v>#DIV/0!</v>
      </c>
      <c r="M43" s="96" t="e">
        <f t="shared" si="21"/>
        <v>#DIV/0!</v>
      </c>
      <c r="N43" s="96" t="e">
        <f t="shared" si="21"/>
        <v>#DIV/0!</v>
      </c>
      <c r="O43" s="96" t="e">
        <f t="shared" si="21"/>
        <v>#DIV/0!</v>
      </c>
      <c r="P43" s="96" t="e">
        <f t="shared" si="21"/>
        <v>#DIV/0!</v>
      </c>
      <c r="Q43" s="96" t="e">
        <f t="shared" si="21"/>
        <v>#DIV/0!</v>
      </c>
      <c r="R43" s="96" t="e">
        <f t="shared" si="21"/>
        <v>#DIV/0!</v>
      </c>
      <c r="S43" s="96" t="e">
        <f t="shared" si="21"/>
        <v>#DIV/0!</v>
      </c>
      <c r="T43" s="96" t="e">
        <f t="shared" si="21"/>
        <v>#DIV/0!</v>
      </c>
      <c r="U43" s="96" t="e">
        <f t="shared" si="21"/>
        <v>#DIV/0!</v>
      </c>
      <c r="V43" s="96" t="e">
        <f t="shared" si="21"/>
        <v>#DIV/0!</v>
      </c>
      <c r="W43" s="96" t="e">
        <f t="shared" si="21"/>
        <v>#DIV/0!</v>
      </c>
      <c r="X43" s="96" t="e">
        <f t="shared" si="21"/>
        <v>#DIV/0!</v>
      </c>
      <c r="Y43" s="96" t="e">
        <f t="shared" si="21"/>
        <v>#DIV/0!</v>
      </c>
      <c r="Z43" s="96" t="e">
        <f t="shared" si="21"/>
        <v>#DIV/0!</v>
      </c>
      <c r="AA43" s="96" t="e">
        <f t="shared" si="21"/>
        <v>#DIV/0!</v>
      </c>
      <c r="AB43" s="96" t="e">
        <f t="shared" si="21"/>
        <v>#DIV/0!</v>
      </c>
      <c r="AC43" s="96" t="e">
        <f t="shared" si="21"/>
        <v>#DIV/0!</v>
      </c>
      <c r="AD43" s="96" t="e">
        <f t="shared" si="21"/>
        <v>#DIV/0!</v>
      </c>
      <c r="AE43" s="96" t="e">
        <f t="shared" si="21"/>
        <v>#DIV/0!</v>
      </c>
      <c r="AF43" s="96" t="e">
        <f t="shared" si="21"/>
        <v>#DIV/0!</v>
      </c>
      <c r="AG43" s="96" t="e">
        <f t="shared" si="21"/>
        <v>#DIV/0!</v>
      </c>
      <c r="AH43" s="96" t="e">
        <f t="shared" si="21"/>
        <v>#DIV/0!</v>
      </c>
      <c r="AI43" s="96" t="e">
        <f t="shared" si="21"/>
        <v>#DIV/0!</v>
      </c>
      <c r="AJ43" s="96" t="e">
        <f t="shared" si="21"/>
        <v>#DIV/0!</v>
      </c>
      <c r="AK43" s="96" t="e">
        <f t="shared" si="21"/>
        <v>#DIV/0!</v>
      </c>
      <c r="AL43" s="96" t="e">
        <f t="shared" si="21"/>
        <v>#DIV/0!</v>
      </c>
      <c r="AM43" s="96" t="e">
        <f t="shared" si="21"/>
        <v>#DIV/0!</v>
      </c>
      <c r="AN43" s="96" t="e">
        <f t="shared" si="21"/>
        <v>#DIV/0!</v>
      </c>
      <c r="AO43" s="96" t="e">
        <f t="shared" si="21"/>
        <v>#DIV/0!</v>
      </c>
      <c r="AP43" s="96" t="e">
        <f t="shared" si="21"/>
        <v>#DIV/0!</v>
      </c>
      <c r="AQ43" s="96" t="e">
        <f t="shared" si="21"/>
        <v>#DIV/0!</v>
      </c>
      <c r="AR43" s="96" t="e">
        <f t="shared" si="21"/>
        <v>#DIV/0!</v>
      </c>
      <c r="AS43" s="96" t="e">
        <f t="shared" si="21"/>
        <v>#DIV/0!</v>
      </c>
      <c r="AT43" s="96" t="e">
        <f t="shared" si="21"/>
        <v>#DIV/0!</v>
      </c>
      <c r="AU43" s="96" t="e">
        <f t="shared" si="21"/>
        <v>#DIV/0!</v>
      </c>
      <c r="AV43" s="96" t="e">
        <f t="shared" si="21"/>
        <v>#DIV/0!</v>
      </c>
      <c r="AW43" s="96" t="e">
        <f t="shared" si="21"/>
        <v>#DIV/0!</v>
      </c>
      <c r="AX43" s="96" t="e">
        <f t="shared" si="21"/>
        <v>#DIV/0!</v>
      </c>
      <c r="AY43" s="96" t="e">
        <f t="shared" si="21"/>
        <v>#DIV/0!</v>
      </c>
      <c r="AZ43" s="96" t="e">
        <f t="shared" si="21"/>
        <v>#DIV/0!</v>
      </c>
      <c r="BA43" s="96" t="e">
        <f t="shared" si="21"/>
        <v>#DIV/0!</v>
      </c>
      <c r="BB43" s="96" t="e">
        <f t="shared" si="21"/>
        <v>#DIV/0!</v>
      </c>
      <c r="BC43" s="96" t="e">
        <f t="shared" si="21"/>
        <v>#DIV/0!</v>
      </c>
    </row>
    <row r="44" spans="1:58" x14ac:dyDescent="0.2">
      <c r="B44" s="38"/>
      <c r="C44" s="23" t="s">
        <v>71</v>
      </c>
      <c r="E44" s="60" t="s">
        <v>70</v>
      </c>
      <c r="F44" s="2" t="e">
        <f t="shared" ref="F44:AK44" si="22">F43*ROUND(HLOOKUP(F$5,OMUnitCosts,6,FALSE),2)</f>
        <v>#DIV/0!</v>
      </c>
      <c r="G44" s="2" t="e">
        <f t="shared" si="22"/>
        <v>#DIV/0!</v>
      </c>
      <c r="H44" s="2" t="e">
        <f t="shared" si="22"/>
        <v>#DIV/0!</v>
      </c>
      <c r="I44" s="2" t="e">
        <f t="shared" si="22"/>
        <v>#DIV/0!</v>
      </c>
      <c r="J44" s="2" t="e">
        <f t="shared" si="22"/>
        <v>#DIV/0!</v>
      </c>
      <c r="K44" s="2" t="e">
        <f t="shared" si="22"/>
        <v>#DIV/0!</v>
      </c>
      <c r="L44" s="2" t="e">
        <f t="shared" si="22"/>
        <v>#DIV/0!</v>
      </c>
      <c r="M44" s="2" t="e">
        <f t="shared" si="22"/>
        <v>#DIV/0!</v>
      </c>
      <c r="N44" s="2" t="e">
        <f t="shared" si="22"/>
        <v>#DIV/0!</v>
      </c>
      <c r="O44" s="2" t="e">
        <f t="shared" si="22"/>
        <v>#DIV/0!</v>
      </c>
      <c r="P44" s="2" t="e">
        <f t="shared" si="22"/>
        <v>#DIV/0!</v>
      </c>
      <c r="Q44" s="2" t="e">
        <f t="shared" si="22"/>
        <v>#DIV/0!</v>
      </c>
      <c r="R44" s="2" t="e">
        <f t="shared" si="22"/>
        <v>#DIV/0!</v>
      </c>
      <c r="S44" s="2" t="e">
        <f t="shared" si="22"/>
        <v>#DIV/0!</v>
      </c>
      <c r="T44" s="2" t="e">
        <f t="shared" si="22"/>
        <v>#DIV/0!</v>
      </c>
      <c r="U44" s="2" t="e">
        <f t="shared" si="22"/>
        <v>#DIV/0!</v>
      </c>
      <c r="V44" s="2" t="e">
        <f t="shared" si="22"/>
        <v>#DIV/0!</v>
      </c>
      <c r="W44" s="2" t="e">
        <f t="shared" si="22"/>
        <v>#DIV/0!</v>
      </c>
      <c r="X44" s="2" t="e">
        <f t="shared" si="22"/>
        <v>#DIV/0!</v>
      </c>
      <c r="Y44" s="2" t="e">
        <f t="shared" si="22"/>
        <v>#DIV/0!</v>
      </c>
      <c r="Z44" s="2" t="e">
        <f t="shared" si="22"/>
        <v>#DIV/0!</v>
      </c>
      <c r="AA44" s="2" t="e">
        <f t="shared" si="22"/>
        <v>#DIV/0!</v>
      </c>
      <c r="AB44" s="2" t="e">
        <f t="shared" si="22"/>
        <v>#DIV/0!</v>
      </c>
      <c r="AC44" s="2" t="e">
        <f t="shared" si="22"/>
        <v>#DIV/0!</v>
      </c>
      <c r="AD44" s="2" t="e">
        <f t="shared" si="22"/>
        <v>#DIV/0!</v>
      </c>
      <c r="AE44" s="2" t="e">
        <f t="shared" si="22"/>
        <v>#DIV/0!</v>
      </c>
      <c r="AF44" s="2" t="e">
        <f t="shared" si="22"/>
        <v>#DIV/0!</v>
      </c>
      <c r="AG44" s="2" t="e">
        <f t="shared" si="22"/>
        <v>#DIV/0!</v>
      </c>
      <c r="AH44" s="2" t="e">
        <f t="shared" si="22"/>
        <v>#DIV/0!</v>
      </c>
      <c r="AI44" s="2" t="e">
        <f t="shared" si="22"/>
        <v>#DIV/0!</v>
      </c>
      <c r="AJ44" s="2" t="e">
        <f t="shared" si="22"/>
        <v>#DIV/0!</v>
      </c>
      <c r="AK44" s="2" t="e">
        <f t="shared" si="22"/>
        <v>#DIV/0!</v>
      </c>
      <c r="AL44" s="2" t="e">
        <f t="shared" ref="AL44:BC44" si="23">AL43*ROUND(HLOOKUP(AL$5,OMUnitCosts,6,FALSE),2)</f>
        <v>#DIV/0!</v>
      </c>
      <c r="AM44" s="2" t="e">
        <f t="shared" si="23"/>
        <v>#DIV/0!</v>
      </c>
      <c r="AN44" s="2" t="e">
        <f t="shared" si="23"/>
        <v>#DIV/0!</v>
      </c>
      <c r="AO44" s="2" t="e">
        <f t="shared" si="23"/>
        <v>#DIV/0!</v>
      </c>
      <c r="AP44" s="2" t="e">
        <f t="shared" si="23"/>
        <v>#DIV/0!</v>
      </c>
      <c r="AQ44" s="2" t="e">
        <f t="shared" si="23"/>
        <v>#DIV/0!</v>
      </c>
      <c r="AR44" s="2" t="e">
        <f t="shared" si="23"/>
        <v>#DIV/0!</v>
      </c>
      <c r="AS44" s="2" t="e">
        <f t="shared" si="23"/>
        <v>#DIV/0!</v>
      </c>
      <c r="AT44" s="2" t="e">
        <f t="shared" si="23"/>
        <v>#DIV/0!</v>
      </c>
      <c r="AU44" s="2" t="e">
        <f t="shared" si="23"/>
        <v>#DIV/0!</v>
      </c>
      <c r="AV44" s="2" t="e">
        <f t="shared" si="23"/>
        <v>#DIV/0!</v>
      </c>
      <c r="AW44" s="2" t="e">
        <f t="shared" si="23"/>
        <v>#DIV/0!</v>
      </c>
      <c r="AX44" s="2" t="e">
        <f t="shared" si="23"/>
        <v>#DIV/0!</v>
      </c>
      <c r="AY44" s="2" t="e">
        <f t="shared" si="23"/>
        <v>#DIV/0!</v>
      </c>
      <c r="AZ44" s="2" t="e">
        <f t="shared" si="23"/>
        <v>#DIV/0!</v>
      </c>
      <c r="BA44" s="2" t="e">
        <f t="shared" si="23"/>
        <v>#DIV/0!</v>
      </c>
      <c r="BB44" s="2" t="e">
        <f t="shared" si="23"/>
        <v>#DIV/0!</v>
      </c>
      <c r="BC44" s="2" t="e">
        <f t="shared" si="23"/>
        <v>#DIV/0!</v>
      </c>
    </row>
    <row r="45" spans="1:58" x14ac:dyDescent="0.2">
      <c r="B45" s="38"/>
    </row>
    <row r="46" spans="1:58" x14ac:dyDescent="0.2">
      <c r="B46" s="38"/>
      <c r="C46" s="23" t="s">
        <v>2</v>
      </c>
    </row>
    <row r="47" spans="1:58" x14ac:dyDescent="0.2">
      <c r="B47" s="38"/>
      <c r="C47" s="23"/>
      <c r="D47" s="23" t="s">
        <v>123</v>
      </c>
      <c r="E47" s="58"/>
      <c r="F47" s="293">
        <v>0</v>
      </c>
    </row>
    <row r="48" spans="1:58" s="23" customFormat="1" x14ac:dyDescent="0.2">
      <c r="A48"/>
      <c r="B48" s="38"/>
      <c r="D48" s="23" t="s">
        <v>77</v>
      </c>
      <c r="E48"/>
      <c r="F48" s="97">
        <f t="shared" ref="F48:AK48" si="24">ElecGrowth</f>
        <v>0</v>
      </c>
      <c r="G48" s="97">
        <f t="shared" si="24"/>
        <v>0</v>
      </c>
      <c r="H48" s="97">
        <f t="shared" si="24"/>
        <v>0</v>
      </c>
      <c r="I48" s="97">
        <f t="shared" si="24"/>
        <v>0</v>
      </c>
      <c r="J48" s="97">
        <f t="shared" si="24"/>
        <v>0</v>
      </c>
      <c r="K48" s="97">
        <f t="shared" si="24"/>
        <v>0</v>
      </c>
      <c r="L48" s="97">
        <f t="shared" si="24"/>
        <v>0</v>
      </c>
      <c r="M48" s="97">
        <f t="shared" si="24"/>
        <v>0</v>
      </c>
      <c r="N48" s="97">
        <f t="shared" si="24"/>
        <v>0</v>
      </c>
      <c r="O48" s="97">
        <f t="shared" si="24"/>
        <v>0</v>
      </c>
      <c r="P48" s="97">
        <f t="shared" si="24"/>
        <v>0</v>
      </c>
      <c r="Q48" s="97">
        <f t="shared" si="24"/>
        <v>0</v>
      </c>
      <c r="R48" s="97">
        <f t="shared" si="24"/>
        <v>0</v>
      </c>
      <c r="S48" s="97">
        <f t="shared" si="24"/>
        <v>0</v>
      </c>
      <c r="T48" s="97">
        <f t="shared" si="24"/>
        <v>0</v>
      </c>
      <c r="U48" s="97">
        <f t="shared" si="24"/>
        <v>0</v>
      </c>
      <c r="V48" s="97">
        <f t="shared" si="24"/>
        <v>0</v>
      </c>
      <c r="W48" s="97">
        <f t="shared" si="24"/>
        <v>0</v>
      </c>
      <c r="X48" s="97">
        <f t="shared" si="24"/>
        <v>0</v>
      </c>
      <c r="Y48" s="97">
        <f t="shared" si="24"/>
        <v>0</v>
      </c>
      <c r="Z48" s="97">
        <f t="shared" si="24"/>
        <v>0</v>
      </c>
      <c r="AA48" s="97">
        <f t="shared" si="24"/>
        <v>0</v>
      </c>
      <c r="AB48" s="97">
        <f t="shared" si="24"/>
        <v>0</v>
      </c>
      <c r="AC48" s="97">
        <f t="shared" si="24"/>
        <v>0</v>
      </c>
      <c r="AD48" s="97">
        <f t="shared" si="24"/>
        <v>0</v>
      </c>
      <c r="AE48" s="97">
        <f t="shared" si="24"/>
        <v>0</v>
      </c>
      <c r="AF48" s="97">
        <f t="shared" si="24"/>
        <v>0</v>
      </c>
      <c r="AG48" s="97">
        <f t="shared" si="24"/>
        <v>0</v>
      </c>
      <c r="AH48" s="97">
        <f t="shared" si="24"/>
        <v>0</v>
      </c>
      <c r="AI48" s="97">
        <f t="shared" si="24"/>
        <v>0</v>
      </c>
      <c r="AJ48" s="97">
        <f t="shared" si="24"/>
        <v>0</v>
      </c>
      <c r="AK48" s="97">
        <f t="shared" si="24"/>
        <v>0</v>
      </c>
      <c r="AL48" s="97">
        <f t="shared" ref="AL48:BC48" si="25">ElecGrowth</f>
        <v>0</v>
      </c>
      <c r="AM48" s="97">
        <f t="shared" si="25"/>
        <v>0</v>
      </c>
      <c r="AN48" s="97">
        <f t="shared" si="25"/>
        <v>0</v>
      </c>
      <c r="AO48" s="97">
        <f t="shared" si="25"/>
        <v>0</v>
      </c>
      <c r="AP48" s="97">
        <f t="shared" si="25"/>
        <v>0</v>
      </c>
      <c r="AQ48" s="97">
        <f t="shared" si="25"/>
        <v>0</v>
      </c>
      <c r="AR48" s="97">
        <f t="shared" si="25"/>
        <v>0</v>
      </c>
      <c r="AS48" s="97">
        <f t="shared" si="25"/>
        <v>0</v>
      </c>
      <c r="AT48" s="97">
        <f t="shared" si="25"/>
        <v>0</v>
      </c>
      <c r="AU48" s="97">
        <f t="shared" si="25"/>
        <v>0</v>
      </c>
      <c r="AV48" s="97">
        <f t="shared" si="25"/>
        <v>0</v>
      </c>
      <c r="AW48" s="97">
        <f t="shared" si="25"/>
        <v>0</v>
      </c>
      <c r="AX48" s="97">
        <f t="shared" si="25"/>
        <v>0</v>
      </c>
      <c r="AY48" s="97">
        <f t="shared" si="25"/>
        <v>0</v>
      </c>
      <c r="AZ48" s="97">
        <f t="shared" si="25"/>
        <v>0</v>
      </c>
      <c r="BA48" s="97">
        <f t="shared" si="25"/>
        <v>0</v>
      </c>
      <c r="BB48" s="97">
        <f t="shared" si="25"/>
        <v>0</v>
      </c>
      <c r="BC48" s="97">
        <f t="shared" si="25"/>
        <v>0</v>
      </c>
    </row>
    <row r="49" spans="1:55" x14ac:dyDescent="0.2">
      <c r="B49" s="38"/>
      <c r="D49" s="23" t="s">
        <v>78</v>
      </c>
      <c r="F49" s="64">
        <f>F47*(1+F48)^(F5-EPCBaseYear)</f>
        <v>0</v>
      </c>
      <c r="G49" s="64">
        <f>F49*(1+G48)</f>
        <v>0</v>
      </c>
      <c r="H49" s="64">
        <f t="shared" ref="H49:BC49" si="26">G49*(1+H48)</f>
        <v>0</v>
      </c>
      <c r="I49" s="64">
        <f t="shared" si="26"/>
        <v>0</v>
      </c>
      <c r="J49" s="64">
        <f t="shared" si="26"/>
        <v>0</v>
      </c>
      <c r="K49" s="64">
        <f t="shared" si="26"/>
        <v>0</v>
      </c>
      <c r="L49" s="64">
        <f t="shared" si="26"/>
        <v>0</v>
      </c>
      <c r="M49" s="64">
        <f t="shared" si="26"/>
        <v>0</v>
      </c>
      <c r="N49" s="64">
        <f t="shared" si="26"/>
        <v>0</v>
      </c>
      <c r="O49" s="64">
        <f t="shared" si="26"/>
        <v>0</v>
      </c>
      <c r="P49" s="64">
        <f t="shared" si="26"/>
        <v>0</v>
      </c>
      <c r="Q49" s="64">
        <f t="shared" si="26"/>
        <v>0</v>
      </c>
      <c r="R49" s="64">
        <f t="shared" si="26"/>
        <v>0</v>
      </c>
      <c r="S49" s="64">
        <f t="shared" si="26"/>
        <v>0</v>
      </c>
      <c r="T49" s="64">
        <f t="shared" si="26"/>
        <v>0</v>
      </c>
      <c r="U49" s="64">
        <f t="shared" si="26"/>
        <v>0</v>
      </c>
      <c r="V49" s="64">
        <f t="shared" si="26"/>
        <v>0</v>
      </c>
      <c r="W49" s="64">
        <f t="shared" si="26"/>
        <v>0</v>
      </c>
      <c r="X49" s="64">
        <f t="shared" si="26"/>
        <v>0</v>
      </c>
      <c r="Y49" s="64">
        <f t="shared" si="26"/>
        <v>0</v>
      </c>
      <c r="Z49" s="64">
        <f t="shared" si="26"/>
        <v>0</v>
      </c>
      <c r="AA49" s="64">
        <f t="shared" si="26"/>
        <v>0</v>
      </c>
      <c r="AB49" s="64">
        <f t="shared" si="26"/>
        <v>0</v>
      </c>
      <c r="AC49" s="64">
        <f t="shared" si="26"/>
        <v>0</v>
      </c>
      <c r="AD49" s="64">
        <f t="shared" si="26"/>
        <v>0</v>
      </c>
      <c r="AE49" s="64">
        <f t="shared" si="26"/>
        <v>0</v>
      </c>
      <c r="AF49" s="64">
        <f t="shared" si="26"/>
        <v>0</v>
      </c>
      <c r="AG49" s="64">
        <f t="shared" si="26"/>
        <v>0</v>
      </c>
      <c r="AH49" s="64">
        <f t="shared" si="26"/>
        <v>0</v>
      </c>
      <c r="AI49" s="64">
        <f t="shared" si="26"/>
        <v>0</v>
      </c>
      <c r="AJ49" s="64">
        <f t="shared" si="26"/>
        <v>0</v>
      </c>
      <c r="AK49" s="64">
        <f t="shared" si="26"/>
        <v>0</v>
      </c>
      <c r="AL49" s="64">
        <f t="shared" si="26"/>
        <v>0</v>
      </c>
      <c r="AM49" s="64">
        <f t="shared" si="26"/>
        <v>0</v>
      </c>
      <c r="AN49" s="64">
        <f t="shared" si="26"/>
        <v>0</v>
      </c>
      <c r="AO49" s="64">
        <f t="shared" si="26"/>
        <v>0</v>
      </c>
      <c r="AP49" s="64">
        <f t="shared" si="26"/>
        <v>0</v>
      </c>
      <c r="AQ49" s="64">
        <f t="shared" si="26"/>
        <v>0</v>
      </c>
      <c r="AR49" s="64">
        <f t="shared" si="26"/>
        <v>0</v>
      </c>
      <c r="AS49" s="64">
        <f t="shared" si="26"/>
        <v>0</v>
      </c>
      <c r="AT49" s="64">
        <f t="shared" si="26"/>
        <v>0</v>
      </c>
      <c r="AU49" s="64">
        <f t="shared" si="26"/>
        <v>0</v>
      </c>
      <c r="AV49" s="64">
        <f t="shared" si="26"/>
        <v>0</v>
      </c>
      <c r="AW49" s="64">
        <f t="shared" si="26"/>
        <v>0</v>
      </c>
      <c r="AX49" s="64">
        <f t="shared" si="26"/>
        <v>0</v>
      </c>
      <c r="AY49" s="64">
        <f t="shared" si="26"/>
        <v>0</v>
      </c>
      <c r="AZ49" s="64">
        <f t="shared" si="26"/>
        <v>0</v>
      </c>
      <c r="BA49" s="64">
        <f t="shared" si="26"/>
        <v>0</v>
      </c>
      <c r="BB49" s="64">
        <f t="shared" si="26"/>
        <v>0</v>
      </c>
      <c r="BC49" s="64">
        <f t="shared" si="26"/>
        <v>0</v>
      </c>
    </row>
    <row r="50" spans="1:55" ht="15" x14ac:dyDescent="0.35">
      <c r="B50" s="38"/>
      <c r="D50" s="23" t="s">
        <v>124</v>
      </c>
      <c r="E50" s="60" t="s">
        <v>70</v>
      </c>
      <c r="F50" s="61" t="e">
        <f t="shared" ref="F50:AK50" si="27">HLOOKUP(F$5,OMUnitCosts,10,FALSE)*F49</f>
        <v>#N/A</v>
      </c>
      <c r="G50" s="61" t="e">
        <f t="shared" si="27"/>
        <v>#N/A</v>
      </c>
      <c r="H50" s="61" t="e">
        <f t="shared" si="27"/>
        <v>#N/A</v>
      </c>
      <c r="I50" s="61" t="e">
        <f t="shared" si="27"/>
        <v>#N/A</v>
      </c>
      <c r="J50" s="61" t="e">
        <f t="shared" si="27"/>
        <v>#N/A</v>
      </c>
      <c r="K50" s="61" t="e">
        <f t="shared" si="27"/>
        <v>#N/A</v>
      </c>
      <c r="L50" s="61" t="e">
        <f t="shared" si="27"/>
        <v>#N/A</v>
      </c>
      <c r="M50" s="61" t="e">
        <f t="shared" si="27"/>
        <v>#N/A</v>
      </c>
      <c r="N50" s="61" t="e">
        <f t="shared" si="27"/>
        <v>#N/A</v>
      </c>
      <c r="O50" s="61" t="e">
        <f t="shared" si="27"/>
        <v>#N/A</v>
      </c>
      <c r="P50" s="61" t="e">
        <f t="shared" si="27"/>
        <v>#N/A</v>
      </c>
      <c r="Q50" s="61" t="e">
        <f t="shared" si="27"/>
        <v>#N/A</v>
      </c>
      <c r="R50" s="61" t="e">
        <f t="shared" si="27"/>
        <v>#N/A</v>
      </c>
      <c r="S50" s="61" t="e">
        <f t="shared" si="27"/>
        <v>#N/A</v>
      </c>
      <c r="T50" s="61" t="e">
        <f t="shared" si="27"/>
        <v>#N/A</v>
      </c>
      <c r="U50" s="61" t="e">
        <f t="shared" si="27"/>
        <v>#N/A</v>
      </c>
      <c r="V50" s="61" t="e">
        <f t="shared" si="27"/>
        <v>#N/A</v>
      </c>
      <c r="W50" s="61" t="e">
        <f t="shared" si="27"/>
        <v>#N/A</v>
      </c>
      <c r="X50" s="61" t="e">
        <f t="shared" si="27"/>
        <v>#N/A</v>
      </c>
      <c r="Y50" s="61" t="e">
        <f t="shared" si="27"/>
        <v>#N/A</v>
      </c>
      <c r="Z50" s="61" t="e">
        <f t="shared" si="27"/>
        <v>#N/A</v>
      </c>
      <c r="AA50" s="61" t="e">
        <f t="shared" si="27"/>
        <v>#N/A</v>
      </c>
      <c r="AB50" s="61" t="e">
        <f t="shared" si="27"/>
        <v>#N/A</v>
      </c>
      <c r="AC50" s="61" t="e">
        <f t="shared" si="27"/>
        <v>#N/A</v>
      </c>
      <c r="AD50" s="61" t="e">
        <f t="shared" si="27"/>
        <v>#N/A</v>
      </c>
      <c r="AE50" s="61" t="e">
        <f t="shared" si="27"/>
        <v>#N/A</v>
      </c>
      <c r="AF50" s="61" t="e">
        <f t="shared" si="27"/>
        <v>#N/A</v>
      </c>
      <c r="AG50" s="61" t="e">
        <f t="shared" si="27"/>
        <v>#N/A</v>
      </c>
      <c r="AH50" s="61" t="e">
        <f t="shared" si="27"/>
        <v>#N/A</v>
      </c>
      <c r="AI50" s="61" t="e">
        <f t="shared" si="27"/>
        <v>#N/A</v>
      </c>
      <c r="AJ50" s="61" t="e">
        <f t="shared" si="27"/>
        <v>#N/A</v>
      </c>
      <c r="AK50" s="61" t="e">
        <f t="shared" si="27"/>
        <v>#N/A</v>
      </c>
      <c r="AL50" s="61" t="e">
        <f t="shared" ref="AL50:BC50" si="28">HLOOKUP(AL$5,OMUnitCosts,10,FALSE)*AL49</f>
        <v>#N/A</v>
      </c>
      <c r="AM50" s="61" t="e">
        <f t="shared" si="28"/>
        <v>#N/A</v>
      </c>
      <c r="AN50" s="61" t="e">
        <f t="shared" si="28"/>
        <v>#N/A</v>
      </c>
      <c r="AO50" s="61" t="e">
        <f t="shared" si="28"/>
        <v>#N/A</v>
      </c>
      <c r="AP50" s="61" t="e">
        <f t="shared" si="28"/>
        <v>#N/A</v>
      </c>
      <c r="AQ50" s="61" t="e">
        <f t="shared" si="28"/>
        <v>#N/A</v>
      </c>
      <c r="AR50" s="61" t="e">
        <f t="shared" si="28"/>
        <v>#N/A</v>
      </c>
      <c r="AS50" s="61" t="e">
        <f t="shared" si="28"/>
        <v>#N/A</v>
      </c>
      <c r="AT50" s="61" t="e">
        <f t="shared" si="28"/>
        <v>#N/A</v>
      </c>
      <c r="AU50" s="61" t="e">
        <f t="shared" si="28"/>
        <v>#N/A</v>
      </c>
      <c r="AV50" s="61" t="e">
        <f t="shared" si="28"/>
        <v>#N/A</v>
      </c>
      <c r="AW50" s="61" t="e">
        <f t="shared" si="28"/>
        <v>#N/A</v>
      </c>
      <c r="AX50" s="61" t="e">
        <f t="shared" si="28"/>
        <v>#N/A</v>
      </c>
      <c r="AY50" s="61" t="e">
        <f t="shared" si="28"/>
        <v>#N/A</v>
      </c>
      <c r="AZ50" s="61" t="e">
        <f t="shared" si="28"/>
        <v>#N/A</v>
      </c>
      <c r="BA50" s="61" t="e">
        <f t="shared" si="28"/>
        <v>#N/A</v>
      </c>
      <c r="BB50" s="61" t="e">
        <f t="shared" si="28"/>
        <v>#N/A</v>
      </c>
      <c r="BC50" s="61" t="e">
        <f t="shared" si="28"/>
        <v>#N/A</v>
      </c>
    </row>
    <row r="51" spans="1:55" x14ac:dyDescent="0.2">
      <c r="B51" s="38"/>
      <c r="D51" s="23" t="s">
        <v>55</v>
      </c>
      <c r="E51" s="58"/>
      <c r="F51" s="293">
        <v>0</v>
      </c>
      <c r="G51" s="59">
        <f>F51</f>
        <v>0</v>
      </c>
      <c r="H51" s="59">
        <f t="shared" ref="H51:BC51" si="29">G51</f>
        <v>0</v>
      </c>
      <c r="I51" s="59">
        <f t="shared" si="29"/>
        <v>0</v>
      </c>
      <c r="J51" s="59">
        <f t="shared" si="29"/>
        <v>0</v>
      </c>
      <c r="K51" s="59">
        <f t="shared" si="29"/>
        <v>0</v>
      </c>
      <c r="L51" s="59">
        <f t="shared" si="29"/>
        <v>0</v>
      </c>
      <c r="M51" s="59">
        <f t="shared" si="29"/>
        <v>0</v>
      </c>
      <c r="N51" s="59">
        <f t="shared" si="29"/>
        <v>0</v>
      </c>
      <c r="O51" s="59">
        <f t="shared" si="29"/>
        <v>0</v>
      </c>
      <c r="P51" s="59">
        <f t="shared" si="29"/>
        <v>0</v>
      </c>
      <c r="Q51" s="59">
        <f t="shared" si="29"/>
        <v>0</v>
      </c>
      <c r="R51" s="59">
        <f t="shared" si="29"/>
        <v>0</v>
      </c>
      <c r="S51" s="59">
        <f t="shared" si="29"/>
        <v>0</v>
      </c>
      <c r="T51" s="59">
        <f t="shared" si="29"/>
        <v>0</v>
      </c>
      <c r="U51" s="59">
        <f t="shared" si="29"/>
        <v>0</v>
      </c>
      <c r="V51" s="59">
        <f t="shared" si="29"/>
        <v>0</v>
      </c>
      <c r="W51" s="59">
        <f t="shared" si="29"/>
        <v>0</v>
      </c>
      <c r="X51" s="59">
        <f t="shared" si="29"/>
        <v>0</v>
      </c>
      <c r="Y51" s="59">
        <f t="shared" si="29"/>
        <v>0</v>
      </c>
      <c r="Z51" s="59">
        <f t="shared" si="29"/>
        <v>0</v>
      </c>
      <c r="AA51" s="59">
        <f t="shared" si="29"/>
        <v>0</v>
      </c>
      <c r="AB51" s="59">
        <f t="shared" si="29"/>
        <v>0</v>
      </c>
      <c r="AC51" s="59">
        <f t="shared" si="29"/>
        <v>0</v>
      </c>
      <c r="AD51" s="59">
        <f t="shared" si="29"/>
        <v>0</v>
      </c>
      <c r="AE51" s="59">
        <f t="shared" si="29"/>
        <v>0</v>
      </c>
      <c r="AF51" s="59">
        <f t="shared" si="29"/>
        <v>0</v>
      </c>
      <c r="AG51" s="59">
        <f t="shared" si="29"/>
        <v>0</v>
      </c>
      <c r="AH51" s="59">
        <f t="shared" si="29"/>
        <v>0</v>
      </c>
      <c r="AI51" s="59">
        <f t="shared" si="29"/>
        <v>0</v>
      </c>
      <c r="AJ51" s="59">
        <f t="shared" si="29"/>
        <v>0</v>
      </c>
      <c r="AK51" s="59">
        <f t="shared" si="29"/>
        <v>0</v>
      </c>
      <c r="AL51" s="59">
        <f t="shared" si="29"/>
        <v>0</v>
      </c>
      <c r="AM51" s="59">
        <f t="shared" si="29"/>
        <v>0</v>
      </c>
      <c r="AN51" s="59">
        <f t="shared" si="29"/>
        <v>0</v>
      </c>
      <c r="AO51" s="59">
        <f t="shared" si="29"/>
        <v>0</v>
      </c>
      <c r="AP51" s="59">
        <f t="shared" si="29"/>
        <v>0</v>
      </c>
      <c r="AQ51" s="59">
        <f t="shared" si="29"/>
        <v>0</v>
      </c>
      <c r="AR51" s="59">
        <f t="shared" si="29"/>
        <v>0</v>
      </c>
      <c r="AS51" s="59">
        <f t="shared" si="29"/>
        <v>0</v>
      </c>
      <c r="AT51" s="59">
        <f t="shared" si="29"/>
        <v>0</v>
      </c>
      <c r="AU51" s="59">
        <f t="shared" si="29"/>
        <v>0</v>
      </c>
      <c r="AV51" s="59">
        <f t="shared" si="29"/>
        <v>0</v>
      </c>
      <c r="AW51" s="59">
        <f t="shared" si="29"/>
        <v>0</v>
      </c>
      <c r="AX51" s="59">
        <f t="shared" si="29"/>
        <v>0</v>
      </c>
      <c r="AY51" s="59">
        <f t="shared" si="29"/>
        <v>0</v>
      </c>
      <c r="AZ51" s="59">
        <f t="shared" si="29"/>
        <v>0</v>
      </c>
      <c r="BA51" s="59">
        <f t="shared" si="29"/>
        <v>0</v>
      </c>
      <c r="BB51" s="59">
        <f t="shared" si="29"/>
        <v>0</v>
      </c>
      <c r="BC51" s="59">
        <f t="shared" si="29"/>
        <v>0</v>
      </c>
    </row>
    <row r="52" spans="1:55" ht="15" x14ac:dyDescent="0.35">
      <c r="B52" s="38"/>
      <c r="D52" s="23" t="s">
        <v>125</v>
      </c>
      <c r="E52" s="60" t="s">
        <v>70</v>
      </c>
      <c r="F52" s="61" t="e">
        <f t="shared" ref="F52:AK52" si="30">HLOOKUP(F$5,OMUnitCosts,11,FALSE)*F51</f>
        <v>#N/A</v>
      </c>
      <c r="G52" s="61" t="e">
        <f t="shared" si="30"/>
        <v>#N/A</v>
      </c>
      <c r="H52" s="61" t="e">
        <f t="shared" si="30"/>
        <v>#N/A</v>
      </c>
      <c r="I52" s="61" t="e">
        <f t="shared" si="30"/>
        <v>#N/A</v>
      </c>
      <c r="J52" s="61" t="e">
        <f t="shared" si="30"/>
        <v>#N/A</v>
      </c>
      <c r="K52" s="61" t="e">
        <f t="shared" si="30"/>
        <v>#N/A</v>
      </c>
      <c r="L52" s="61" t="e">
        <f t="shared" si="30"/>
        <v>#N/A</v>
      </c>
      <c r="M52" s="61" t="e">
        <f t="shared" si="30"/>
        <v>#N/A</v>
      </c>
      <c r="N52" s="61" t="e">
        <f t="shared" si="30"/>
        <v>#N/A</v>
      </c>
      <c r="O52" s="61" t="e">
        <f t="shared" si="30"/>
        <v>#N/A</v>
      </c>
      <c r="P52" s="61" t="e">
        <f t="shared" si="30"/>
        <v>#N/A</v>
      </c>
      <c r="Q52" s="61" t="e">
        <f t="shared" si="30"/>
        <v>#N/A</v>
      </c>
      <c r="R52" s="61" t="e">
        <f t="shared" si="30"/>
        <v>#N/A</v>
      </c>
      <c r="S52" s="61" t="e">
        <f t="shared" si="30"/>
        <v>#N/A</v>
      </c>
      <c r="T52" s="61" t="e">
        <f t="shared" si="30"/>
        <v>#N/A</v>
      </c>
      <c r="U52" s="61" t="e">
        <f t="shared" si="30"/>
        <v>#N/A</v>
      </c>
      <c r="V52" s="61" t="e">
        <f t="shared" si="30"/>
        <v>#N/A</v>
      </c>
      <c r="W52" s="61" t="e">
        <f t="shared" si="30"/>
        <v>#N/A</v>
      </c>
      <c r="X52" s="61" t="e">
        <f t="shared" si="30"/>
        <v>#N/A</v>
      </c>
      <c r="Y52" s="61" t="e">
        <f t="shared" si="30"/>
        <v>#N/A</v>
      </c>
      <c r="Z52" s="61" t="e">
        <f t="shared" si="30"/>
        <v>#N/A</v>
      </c>
      <c r="AA52" s="61" t="e">
        <f t="shared" si="30"/>
        <v>#N/A</v>
      </c>
      <c r="AB52" s="61" t="e">
        <f t="shared" si="30"/>
        <v>#N/A</v>
      </c>
      <c r="AC52" s="61" t="e">
        <f t="shared" si="30"/>
        <v>#N/A</v>
      </c>
      <c r="AD52" s="61" t="e">
        <f t="shared" si="30"/>
        <v>#N/A</v>
      </c>
      <c r="AE52" s="61" t="e">
        <f t="shared" si="30"/>
        <v>#N/A</v>
      </c>
      <c r="AF52" s="61" t="e">
        <f t="shared" si="30"/>
        <v>#N/A</v>
      </c>
      <c r="AG52" s="61" t="e">
        <f t="shared" si="30"/>
        <v>#N/A</v>
      </c>
      <c r="AH52" s="61" t="e">
        <f t="shared" si="30"/>
        <v>#N/A</v>
      </c>
      <c r="AI52" s="61" t="e">
        <f t="shared" si="30"/>
        <v>#N/A</v>
      </c>
      <c r="AJ52" s="61" t="e">
        <f t="shared" si="30"/>
        <v>#N/A</v>
      </c>
      <c r="AK52" s="61" t="e">
        <f t="shared" si="30"/>
        <v>#N/A</v>
      </c>
      <c r="AL52" s="61" t="e">
        <f t="shared" ref="AL52:BC52" si="31">HLOOKUP(AL$5,OMUnitCosts,11,FALSE)*AL51</f>
        <v>#N/A</v>
      </c>
      <c r="AM52" s="61" t="e">
        <f t="shared" si="31"/>
        <v>#N/A</v>
      </c>
      <c r="AN52" s="61" t="e">
        <f t="shared" si="31"/>
        <v>#N/A</v>
      </c>
      <c r="AO52" s="61" t="e">
        <f t="shared" si="31"/>
        <v>#N/A</v>
      </c>
      <c r="AP52" s="61" t="e">
        <f t="shared" si="31"/>
        <v>#N/A</v>
      </c>
      <c r="AQ52" s="61" t="e">
        <f t="shared" si="31"/>
        <v>#N/A</v>
      </c>
      <c r="AR52" s="61" t="e">
        <f t="shared" si="31"/>
        <v>#N/A</v>
      </c>
      <c r="AS52" s="61" t="e">
        <f t="shared" si="31"/>
        <v>#N/A</v>
      </c>
      <c r="AT52" s="61" t="e">
        <f t="shared" si="31"/>
        <v>#N/A</v>
      </c>
      <c r="AU52" s="61" t="e">
        <f t="shared" si="31"/>
        <v>#N/A</v>
      </c>
      <c r="AV52" s="61" t="e">
        <f t="shared" si="31"/>
        <v>#N/A</v>
      </c>
      <c r="AW52" s="61" t="e">
        <f t="shared" si="31"/>
        <v>#N/A</v>
      </c>
      <c r="AX52" s="61" t="e">
        <f t="shared" si="31"/>
        <v>#N/A</v>
      </c>
      <c r="AY52" s="61" t="e">
        <f t="shared" si="31"/>
        <v>#N/A</v>
      </c>
      <c r="AZ52" s="61" t="e">
        <f t="shared" si="31"/>
        <v>#N/A</v>
      </c>
      <c r="BA52" s="61" t="e">
        <f t="shared" si="31"/>
        <v>#N/A</v>
      </c>
      <c r="BB52" s="61" t="e">
        <f t="shared" si="31"/>
        <v>#N/A</v>
      </c>
      <c r="BC52" s="61" t="e">
        <f t="shared" si="31"/>
        <v>#N/A</v>
      </c>
    </row>
    <row r="53" spans="1:55" ht="15" x14ac:dyDescent="0.35">
      <c r="B53" s="38"/>
      <c r="D53" s="23" t="s">
        <v>126</v>
      </c>
      <c r="E53" s="60"/>
      <c r="F53" s="61" t="e">
        <f t="shared" ref="F53:AK53" si="32">F50+F52</f>
        <v>#N/A</v>
      </c>
      <c r="G53" s="61" t="e">
        <f t="shared" si="32"/>
        <v>#N/A</v>
      </c>
      <c r="H53" s="61" t="e">
        <f t="shared" si="32"/>
        <v>#N/A</v>
      </c>
      <c r="I53" s="61" t="e">
        <f t="shared" si="32"/>
        <v>#N/A</v>
      </c>
      <c r="J53" s="61" t="e">
        <f t="shared" si="32"/>
        <v>#N/A</v>
      </c>
      <c r="K53" s="61" t="e">
        <f t="shared" si="32"/>
        <v>#N/A</v>
      </c>
      <c r="L53" s="61" t="e">
        <f t="shared" si="32"/>
        <v>#N/A</v>
      </c>
      <c r="M53" s="61" t="e">
        <f t="shared" si="32"/>
        <v>#N/A</v>
      </c>
      <c r="N53" s="61" t="e">
        <f t="shared" si="32"/>
        <v>#N/A</v>
      </c>
      <c r="O53" s="61" t="e">
        <f t="shared" si="32"/>
        <v>#N/A</v>
      </c>
      <c r="P53" s="61" t="e">
        <f t="shared" si="32"/>
        <v>#N/A</v>
      </c>
      <c r="Q53" s="61" t="e">
        <f t="shared" si="32"/>
        <v>#N/A</v>
      </c>
      <c r="R53" s="61" t="e">
        <f t="shared" si="32"/>
        <v>#N/A</v>
      </c>
      <c r="S53" s="61" t="e">
        <f t="shared" si="32"/>
        <v>#N/A</v>
      </c>
      <c r="T53" s="61" t="e">
        <f t="shared" si="32"/>
        <v>#N/A</v>
      </c>
      <c r="U53" s="61" t="e">
        <f t="shared" si="32"/>
        <v>#N/A</v>
      </c>
      <c r="V53" s="61" t="e">
        <f t="shared" si="32"/>
        <v>#N/A</v>
      </c>
      <c r="W53" s="61" t="e">
        <f t="shared" si="32"/>
        <v>#N/A</v>
      </c>
      <c r="X53" s="61" t="e">
        <f t="shared" si="32"/>
        <v>#N/A</v>
      </c>
      <c r="Y53" s="61" t="e">
        <f t="shared" si="32"/>
        <v>#N/A</v>
      </c>
      <c r="Z53" s="61" t="e">
        <f t="shared" si="32"/>
        <v>#N/A</v>
      </c>
      <c r="AA53" s="61" t="e">
        <f t="shared" si="32"/>
        <v>#N/A</v>
      </c>
      <c r="AB53" s="61" t="e">
        <f t="shared" si="32"/>
        <v>#N/A</v>
      </c>
      <c r="AC53" s="61" t="e">
        <f t="shared" si="32"/>
        <v>#N/A</v>
      </c>
      <c r="AD53" s="61" t="e">
        <f t="shared" si="32"/>
        <v>#N/A</v>
      </c>
      <c r="AE53" s="61" t="e">
        <f t="shared" si="32"/>
        <v>#N/A</v>
      </c>
      <c r="AF53" s="61" t="e">
        <f t="shared" si="32"/>
        <v>#N/A</v>
      </c>
      <c r="AG53" s="61" t="e">
        <f t="shared" si="32"/>
        <v>#N/A</v>
      </c>
      <c r="AH53" s="61" t="e">
        <f t="shared" si="32"/>
        <v>#N/A</v>
      </c>
      <c r="AI53" s="61" t="e">
        <f t="shared" si="32"/>
        <v>#N/A</v>
      </c>
      <c r="AJ53" s="61" t="e">
        <f t="shared" si="32"/>
        <v>#N/A</v>
      </c>
      <c r="AK53" s="61" t="e">
        <f t="shared" si="32"/>
        <v>#N/A</v>
      </c>
      <c r="AL53" s="61" t="e">
        <f t="shared" ref="AL53:BC53" si="33">AL50+AL52</f>
        <v>#N/A</v>
      </c>
      <c r="AM53" s="61" t="e">
        <f t="shared" si="33"/>
        <v>#N/A</v>
      </c>
      <c r="AN53" s="61" t="e">
        <f t="shared" si="33"/>
        <v>#N/A</v>
      </c>
      <c r="AO53" s="61" t="e">
        <f t="shared" si="33"/>
        <v>#N/A</v>
      </c>
      <c r="AP53" s="61" t="e">
        <f t="shared" si="33"/>
        <v>#N/A</v>
      </c>
      <c r="AQ53" s="61" t="e">
        <f t="shared" si="33"/>
        <v>#N/A</v>
      </c>
      <c r="AR53" s="61" t="e">
        <f t="shared" si="33"/>
        <v>#N/A</v>
      </c>
      <c r="AS53" s="61" t="e">
        <f t="shared" si="33"/>
        <v>#N/A</v>
      </c>
      <c r="AT53" s="61" t="e">
        <f t="shared" si="33"/>
        <v>#N/A</v>
      </c>
      <c r="AU53" s="61" t="e">
        <f t="shared" si="33"/>
        <v>#N/A</v>
      </c>
      <c r="AV53" s="61" t="e">
        <f t="shared" si="33"/>
        <v>#N/A</v>
      </c>
      <c r="AW53" s="61" t="e">
        <f t="shared" si="33"/>
        <v>#N/A</v>
      </c>
      <c r="AX53" s="61" t="e">
        <f t="shared" si="33"/>
        <v>#N/A</v>
      </c>
      <c r="AY53" s="61" t="e">
        <f t="shared" si="33"/>
        <v>#N/A</v>
      </c>
      <c r="AZ53" s="61" t="e">
        <f t="shared" si="33"/>
        <v>#N/A</v>
      </c>
      <c r="BA53" s="61" t="e">
        <f t="shared" si="33"/>
        <v>#N/A</v>
      </c>
      <c r="BB53" s="61" t="e">
        <f t="shared" si="33"/>
        <v>#N/A</v>
      </c>
      <c r="BC53" s="61" t="e">
        <f t="shared" si="33"/>
        <v>#N/A</v>
      </c>
    </row>
    <row r="54" spans="1:55" x14ac:dyDescent="0.2">
      <c r="B54" s="38"/>
      <c r="C54" s="40" t="s">
        <v>72</v>
      </c>
      <c r="E54" s="14"/>
      <c r="F54" s="9" t="e">
        <f t="shared" ref="F54:AK54" si="34">F53+F44</f>
        <v>#N/A</v>
      </c>
      <c r="G54" s="9" t="e">
        <f>G53+G44</f>
        <v>#N/A</v>
      </c>
      <c r="H54" s="9" t="e">
        <f t="shared" si="34"/>
        <v>#N/A</v>
      </c>
      <c r="I54" s="9" t="e">
        <f t="shared" si="34"/>
        <v>#N/A</v>
      </c>
      <c r="J54" s="9" t="e">
        <f t="shared" si="34"/>
        <v>#N/A</v>
      </c>
      <c r="K54" s="9" t="e">
        <f t="shared" si="34"/>
        <v>#N/A</v>
      </c>
      <c r="L54" s="9" t="e">
        <f t="shared" si="34"/>
        <v>#N/A</v>
      </c>
      <c r="M54" s="9" t="e">
        <f t="shared" si="34"/>
        <v>#N/A</v>
      </c>
      <c r="N54" s="9" t="e">
        <f t="shared" si="34"/>
        <v>#N/A</v>
      </c>
      <c r="O54" s="9" t="e">
        <f t="shared" si="34"/>
        <v>#N/A</v>
      </c>
      <c r="P54" s="9" t="e">
        <f t="shared" si="34"/>
        <v>#N/A</v>
      </c>
      <c r="Q54" s="9" t="e">
        <f t="shared" si="34"/>
        <v>#N/A</v>
      </c>
      <c r="R54" s="9" t="e">
        <f t="shared" si="34"/>
        <v>#N/A</v>
      </c>
      <c r="S54" s="9" t="e">
        <f t="shared" si="34"/>
        <v>#N/A</v>
      </c>
      <c r="T54" s="9" t="e">
        <f t="shared" si="34"/>
        <v>#N/A</v>
      </c>
      <c r="U54" s="9" t="e">
        <f t="shared" si="34"/>
        <v>#N/A</v>
      </c>
      <c r="V54" s="9" t="e">
        <f t="shared" si="34"/>
        <v>#N/A</v>
      </c>
      <c r="W54" s="9" t="e">
        <f t="shared" si="34"/>
        <v>#N/A</v>
      </c>
      <c r="X54" s="9" t="e">
        <f t="shared" si="34"/>
        <v>#N/A</v>
      </c>
      <c r="Y54" s="9" t="e">
        <f t="shared" si="34"/>
        <v>#N/A</v>
      </c>
      <c r="Z54" s="9" t="e">
        <f t="shared" si="34"/>
        <v>#N/A</v>
      </c>
      <c r="AA54" s="9" t="e">
        <f t="shared" si="34"/>
        <v>#N/A</v>
      </c>
      <c r="AB54" s="9" t="e">
        <f t="shared" si="34"/>
        <v>#N/A</v>
      </c>
      <c r="AC54" s="9" t="e">
        <f t="shared" si="34"/>
        <v>#N/A</v>
      </c>
      <c r="AD54" s="9" t="e">
        <f t="shared" si="34"/>
        <v>#N/A</v>
      </c>
      <c r="AE54" s="9" t="e">
        <f t="shared" si="34"/>
        <v>#N/A</v>
      </c>
      <c r="AF54" s="9" t="e">
        <f t="shared" si="34"/>
        <v>#N/A</v>
      </c>
      <c r="AG54" s="9" t="e">
        <f t="shared" si="34"/>
        <v>#N/A</v>
      </c>
      <c r="AH54" s="9" t="e">
        <f t="shared" si="34"/>
        <v>#N/A</v>
      </c>
      <c r="AI54" s="9" t="e">
        <f t="shared" si="34"/>
        <v>#N/A</v>
      </c>
      <c r="AJ54" s="9" t="e">
        <f t="shared" si="34"/>
        <v>#N/A</v>
      </c>
      <c r="AK54" s="9" t="e">
        <f t="shared" si="34"/>
        <v>#N/A</v>
      </c>
      <c r="AL54" s="9" t="e">
        <f t="shared" ref="AL54:BC54" si="35">AL53+AL44</f>
        <v>#N/A</v>
      </c>
      <c r="AM54" s="9" t="e">
        <f t="shared" si="35"/>
        <v>#N/A</v>
      </c>
      <c r="AN54" s="9" t="e">
        <f t="shared" si="35"/>
        <v>#N/A</v>
      </c>
      <c r="AO54" s="9" t="e">
        <f t="shared" si="35"/>
        <v>#N/A</v>
      </c>
      <c r="AP54" s="9" t="e">
        <f t="shared" si="35"/>
        <v>#N/A</v>
      </c>
      <c r="AQ54" s="9" t="e">
        <f t="shared" si="35"/>
        <v>#N/A</v>
      </c>
      <c r="AR54" s="9" t="e">
        <f t="shared" si="35"/>
        <v>#N/A</v>
      </c>
      <c r="AS54" s="9" t="e">
        <f t="shared" si="35"/>
        <v>#N/A</v>
      </c>
      <c r="AT54" s="9" t="e">
        <f t="shared" si="35"/>
        <v>#N/A</v>
      </c>
      <c r="AU54" s="9" t="e">
        <f t="shared" si="35"/>
        <v>#N/A</v>
      </c>
      <c r="AV54" s="9" t="e">
        <f t="shared" si="35"/>
        <v>#N/A</v>
      </c>
      <c r="AW54" s="9" t="e">
        <f t="shared" si="35"/>
        <v>#N/A</v>
      </c>
      <c r="AX54" s="9" t="e">
        <f t="shared" si="35"/>
        <v>#N/A</v>
      </c>
      <c r="AY54" s="9" t="e">
        <f t="shared" si="35"/>
        <v>#N/A</v>
      </c>
      <c r="AZ54" s="9" t="e">
        <f t="shared" si="35"/>
        <v>#N/A</v>
      </c>
      <c r="BA54" s="9" t="e">
        <f t="shared" si="35"/>
        <v>#N/A</v>
      </c>
      <c r="BB54" s="9" t="e">
        <f t="shared" si="35"/>
        <v>#N/A</v>
      </c>
      <c r="BC54" s="9" t="e">
        <f t="shared" si="35"/>
        <v>#N/A</v>
      </c>
    </row>
    <row r="55" spans="1:55" ht="12.75" customHeight="1" x14ac:dyDescent="0.2">
      <c r="C55" s="38"/>
    </row>
    <row r="56" spans="1:55" x14ac:dyDescent="0.2">
      <c r="C56" s="38"/>
    </row>
    <row r="57" spans="1:55" x14ac:dyDescent="0.2">
      <c r="A57" s="67"/>
      <c r="B57" s="38" t="s">
        <v>54</v>
      </c>
      <c r="C57" s="38"/>
      <c r="D57" s="67"/>
    </row>
    <row r="58" spans="1:55" x14ac:dyDescent="0.2">
      <c r="A58" s="67"/>
      <c r="B58" s="38"/>
      <c r="C58" s="90" t="s">
        <v>99</v>
      </c>
      <c r="D58" s="91"/>
      <c r="E58" s="58">
        <f t="shared" ref="E58:E63" si="36">EPCBaseYear</f>
        <v>0</v>
      </c>
      <c r="F58" s="292">
        <f>'NG LNG - O&amp;M'!H55</f>
        <v>0</v>
      </c>
      <c r="G58" s="105">
        <f>F58</f>
        <v>0</v>
      </c>
      <c r="H58" s="105">
        <f t="shared" ref="H58:BC58" si="37">G58</f>
        <v>0</v>
      </c>
      <c r="I58" s="105">
        <f t="shared" si="37"/>
        <v>0</v>
      </c>
      <c r="J58" s="105">
        <f t="shared" si="37"/>
        <v>0</v>
      </c>
      <c r="K58" s="105">
        <f t="shared" si="37"/>
        <v>0</v>
      </c>
      <c r="L58" s="105">
        <f t="shared" si="37"/>
        <v>0</v>
      </c>
      <c r="M58" s="105">
        <f t="shared" si="37"/>
        <v>0</v>
      </c>
      <c r="N58" s="105">
        <f t="shared" si="37"/>
        <v>0</v>
      </c>
      <c r="O58" s="105">
        <f t="shared" si="37"/>
        <v>0</v>
      </c>
      <c r="P58" s="105">
        <f t="shared" si="37"/>
        <v>0</v>
      </c>
      <c r="Q58" s="105">
        <f t="shared" si="37"/>
        <v>0</v>
      </c>
      <c r="R58" s="105">
        <f t="shared" si="37"/>
        <v>0</v>
      </c>
      <c r="S58" s="105">
        <f t="shared" si="37"/>
        <v>0</v>
      </c>
      <c r="T58" s="105">
        <f t="shared" si="37"/>
        <v>0</v>
      </c>
      <c r="U58" s="105">
        <f t="shared" si="37"/>
        <v>0</v>
      </c>
      <c r="V58" s="105">
        <f t="shared" si="37"/>
        <v>0</v>
      </c>
      <c r="W58" s="105">
        <f t="shared" si="37"/>
        <v>0</v>
      </c>
      <c r="X58" s="105">
        <f t="shared" si="37"/>
        <v>0</v>
      </c>
      <c r="Y58" s="105">
        <f t="shared" si="37"/>
        <v>0</v>
      </c>
      <c r="Z58" s="105">
        <f t="shared" si="37"/>
        <v>0</v>
      </c>
      <c r="AA58" s="105">
        <f t="shared" si="37"/>
        <v>0</v>
      </c>
      <c r="AB58" s="105">
        <f t="shared" si="37"/>
        <v>0</v>
      </c>
      <c r="AC58" s="105">
        <f t="shared" si="37"/>
        <v>0</v>
      </c>
      <c r="AD58" s="105">
        <f t="shared" si="37"/>
        <v>0</v>
      </c>
      <c r="AE58" s="105">
        <f t="shared" si="37"/>
        <v>0</v>
      </c>
      <c r="AF58" s="105">
        <f t="shared" si="37"/>
        <v>0</v>
      </c>
      <c r="AG58" s="105">
        <f t="shared" si="37"/>
        <v>0</v>
      </c>
      <c r="AH58" s="105">
        <f t="shared" si="37"/>
        <v>0</v>
      </c>
      <c r="AI58" s="105">
        <f t="shared" si="37"/>
        <v>0</v>
      </c>
      <c r="AJ58" s="105">
        <f t="shared" si="37"/>
        <v>0</v>
      </c>
      <c r="AK58" s="105">
        <f t="shared" si="37"/>
        <v>0</v>
      </c>
      <c r="AL58" s="105">
        <f t="shared" si="37"/>
        <v>0</v>
      </c>
      <c r="AM58" s="105">
        <f t="shared" si="37"/>
        <v>0</v>
      </c>
      <c r="AN58" s="105">
        <f t="shared" si="37"/>
        <v>0</v>
      </c>
      <c r="AO58" s="105">
        <f t="shared" si="37"/>
        <v>0</v>
      </c>
      <c r="AP58" s="105">
        <f t="shared" si="37"/>
        <v>0</v>
      </c>
      <c r="AQ58" s="105">
        <f t="shared" si="37"/>
        <v>0</v>
      </c>
      <c r="AR58" s="105">
        <f t="shared" si="37"/>
        <v>0</v>
      </c>
      <c r="AS58" s="105">
        <f t="shared" si="37"/>
        <v>0</v>
      </c>
      <c r="AT58" s="105">
        <f t="shared" si="37"/>
        <v>0</v>
      </c>
      <c r="AU58" s="105">
        <f t="shared" si="37"/>
        <v>0</v>
      </c>
      <c r="AV58" s="105">
        <f t="shared" si="37"/>
        <v>0</v>
      </c>
      <c r="AW58" s="105">
        <f t="shared" si="37"/>
        <v>0</v>
      </c>
      <c r="AX58" s="105">
        <f t="shared" si="37"/>
        <v>0</v>
      </c>
      <c r="AY58" s="105">
        <f t="shared" si="37"/>
        <v>0</v>
      </c>
      <c r="AZ58" s="105">
        <f t="shared" si="37"/>
        <v>0</v>
      </c>
      <c r="BA58" s="105">
        <f t="shared" si="37"/>
        <v>0</v>
      </c>
      <c r="BB58" s="105">
        <f t="shared" si="37"/>
        <v>0</v>
      </c>
      <c r="BC58" s="105">
        <f t="shared" si="37"/>
        <v>0</v>
      </c>
    </row>
    <row r="59" spans="1:55" x14ac:dyDescent="0.2">
      <c r="A59" s="67"/>
      <c r="B59" s="38"/>
      <c r="C59" s="90" t="s">
        <v>99</v>
      </c>
      <c r="D59" s="91"/>
      <c r="E59" s="58">
        <f t="shared" si="36"/>
        <v>0</v>
      </c>
      <c r="F59" s="89">
        <v>0</v>
      </c>
      <c r="G59" s="106">
        <f>F59</f>
        <v>0</v>
      </c>
      <c r="H59" s="106">
        <f t="shared" ref="H59:BC59" si="38">G59</f>
        <v>0</v>
      </c>
      <c r="I59" s="106">
        <f t="shared" si="38"/>
        <v>0</v>
      </c>
      <c r="J59" s="106">
        <f t="shared" si="38"/>
        <v>0</v>
      </c>
      <c r="K59" s="106">
        <f t="shared" si="38"/>
        <v>0</v>
      </c>
      <c r="L59" s="106">
        <f t="shared" si="38"/>
        <v>0</v>
      </c>
      <c r="M59" s="106">
        <f t="shared" si="38"/>
        <v>0</v>
      </c>
      <c r="N59" s="106">
        <f t="shared" si="38"/>
        <v>0</v>
      </c>
      <c r="O59" s="106">
        <f t="shared" si="38"/>
        <v>0</v>
      </c>
      <c r="P59" s="106">
        <f t="shared" si="38"/>
        <v>0</v>
      </c>
      <c r="Q59" s="106">
        <f t="shared" si="38"/>
        <v>0</v>
      </c>
      <c r="R59" s="106">
        <f t="shared" si="38"/>
        <v>0</v>
      </c>
      <c r="S59" s="106">
        <f t="shared" si="38"/>
        <v>0</v>
      </c>
      <c r="T59" s="106">
        <f t="shared" si="38"/>
        <v>0</v>
      </c>
      <c r="U59" s="106">
        <f t="shared" si="38"/>
        <v>0</v>
      </c>
      <c r="V59" s="106">
        <f t="shared" si="38"/>
        <v>0</v>
      </c>
      <c r="W59" s="106">
        <f t="shared" si="38"/>
        <v>0</v>
      </c>
      <c r="X59" s="106">
        <f t="shared" si="38"/>
        <v>0</v>
      </c>
      <c r="Y59" s="106">
        <f t="shared" si="38"/>
        <v>0</v>
      </c>
      <c r="Z59" s="106">
        <f t="shared" si="38"/>
        <v>0</v>
      </c>
      <c r="AA59" s="106">
        <f t="shared" si="38"/>
        <v>0</v>
      </c>
      <c r="AB59" s="106">
        <f t="shared" si="38"/>
        <v>0</v>
      </c>
      <c r="AC59" s="106">
        <f t="shared" si="38"/>
        <v>0</v>
      </c>
      <c r="AD59" s="106">
        <f t="shared" si="38"/>
        <v>0</v>
      </c>
      <c r="AE59" s="106">
        <f t="shared" si="38"/>
        <v>0</v>
      </c>
      <c r="AF59" s="106">
        <f t="shared" si="38"/>
        <v>0</v>
      </c>
      <c r="AG59" s="106">
        <f t="shared" si="38"/>
        <v>0</v>
      </c>
      <c r="AH59" s="106">
        <f t="shared" si="38"/>
        <v>0</v>
      </c>
      <c r="AI59" s="106">
        <f t="shared" si="38"/>
        <v>0</v>
      </c>
      <c r="AJ59" s="106">
        <f t="shared" si="38"/>
        <v>0</v>
      </c>
      <c r="AK59" s="106">
        <f t="shared" si="38"/>
        <v>0</v>
      </c>
      <c r="AL59" s="106">
        <f t="shared" si="38"/>
        <v>0</v>
      </c>
      <c r="AM59" s="106">
        <f t="shared" si="38"/>
        <v>0</v>
      </c>
      <c r="AN59" s="106">
        <f t="shared" si="38"/>
        <v>0</v>
      </c>
      <c r="AO59" s="106">
        <f t="shared" si="38"/>
        <v>0</v>
      </c>
      <c r="AP59" s="106">
        <f t="shared" si="38"/>
        <v>0</v>
      </c>
      <c r="AQ59" s="106">
        <f t="shared" si="38"/>
        <v>0</v>
      </c>
      <c r="AR59" s="106">
        <f t="shared" si="38"/>
        <v>0</v>
      </c>
      <c r="AS59" s="106">
        <f t="shared" si="38"/>
        <v>0</v>
      </c>
      <c r="AT59" s="106">
        <f t="shared" si="38"/>
        <v>0</v>
      </c>
      <c r="AU59" s="106">
        <f t="shared" si="38"/>
        <v>0</v>
      </c>
      <c r="AV59" s="106">
        <f t="shared" si="38"/>
        <v>0</v>
      </c>
      <c r="AW59" s="106">
        <f t="shared" si="38"/>
        <v>0</v>
      </c>
      <c r="AX59" s="106">
        <f t="shared" si="38"/>
        <v>0</v>
      </c>
      <c r="AY59" s="106">
        <f t="shared" si="38"/>
        <v>0</v>
      </c>
      <c r="AZ59" s="106">
        <f t="shared" si="38"/>
        <v>0</v>
      </c>
      <c r="BA59" s="106">
        <f t="shared" si="38"/>
        <v>0</v>
      </c>
      <c r="BB59" s="106">
        <f t="shared" si="38"/>
        <v>0</v>
      </c>
      <c r="BC59" s="106">
        <f t="shared" si="38"/>
        <v>0</v>
      </c>
    </row>
    <row r="60" spans="1:55" x14ac:dyDescent="0.2">
      <c r="A60" s="67"/>
      <c r="B60" s="38"/>
      <c r="C60" s="90" t="s">
        <v>99</v>
      </c>
      <c r="D60" s="91"/>
      <c r="E60" s="58">
        <f t="shared" si="36"/>
        <v>0</v>
      </c>
      <c r="F60" s="89">
        <v>0</v>
      </c>
      <c r="G60" s="106">
        <f>F60</f>
        <v>0</v>
      </c>
      <c r="H60" s="106">
        <f t="shared" ref="H60:BC60" si="39">G60</f>
        <v>0</v>
      </c>
      <c r="I60" s="106">
        <f t="shared" si="39"/>
        <v>0</v>
      </c>
      <c r="J60" s="106">
        <f t="shared" si="39"/>
        <v>0</v>
      </c>
      <c r="K60" s="106">
        <f t="shared" si="39"/>
        <v>0</v>
      </c>
      <c r="L60" s="106">
        <f t="shared" si="39"/>
        <v>0</v>
      </c>
      <c r="M60" s="106">
        <f t="shared" si="39"/>
        <v>0</v>
      </c>
      <c r="N60" s="106">
        <f t="shared" si="39"/>
        <v>0</v>
      </c>
      <c r="O60" s="106">
        <f t="shared" si="39"/>
        <v>0</v>
      </c>
      <c r="P60" s="106">
        <f t="shared" si="39"/>
        <v>0</v>
      </c>
      <c r="Q60" s="106">
        <f t="shared" si="39"/>
        <v>0</v>
      </c>
      <c r="R60" s="106">
        <f t="shared" si="39"/>
        <v>0</v>
      </c>
      <c r="S60" s="106">
        <f t="shared" si="39"/>
        <v>0</v>
      </c>
      <c r="T60" s="106">
        <f t="shared" si="39"/>
        <v>0</v>
      </c>
      <c r="U60" s="106">
        <f t="shared" si="39"/>
        <v>0</v>
      </c>
      <c r="V60" s="106">
        <f t="shared" si="39"/>
        <v>0</v>
      </c>
      <c r="W60" s="106">
        <f t="shared" si="39"/>
        <v>0</v>
      </c>
      <c r="X60" s="106">
        <f t="shared" si="39"/>
        <v>0</v>
      </c>
      <c r="Y60" s="106">
        <f t="shared" si="39"/>
        <v>0</v>
      </c>
      <c r="Z60" s="106">
        <f t="shared" si="39"/>
        <v>0</v>
      </c>
      <c r="AA60" s="106">
        <f t="shared" si="39"/>
        <v>0</v>
      </c>
      <c r="AB60" s="106">
        <f t="shared" si="39"/>
        <v>0</v>
      </c>
      <c r="AC60" s="106">
        <f t="shared" si="39"/>
        <v>0</v>
      </c>
      <c r="AD60" s="106">
        <f t="shared" si="39"/>
        <v>0</v>
      </c>
      <c r="AE60" s="106">
        <f t="shared" si="39"/>
        <v>0</v>
      </c>
      <c r="AF60" s="106">
        <f t="shared" si="39"/>
        <v>0</v>
      </c>
      <c r="AG60" s="106">
        <f t="shared" si="39"/>
        <v>0</v>
      </c>
      <c r="AH60" s="106">
        <f t="shared" si="39"/>
        <v>0</v>
      </c>
      <c r="AI60" s="106">
        <f t="shared" si="39"/>
        <v>0</v>
      </c>
      <c r="AJ60" s="106">
        <f t="shared" si="39"/>
        <v>0</v>
      </c>
      <c r="AK60" s="106">
        <f t="shared" si="39"/>
        <v>0</v>
      </c>
      <c r="AL60" s="106">
        <f t="shared" si="39"/>
        <v>0</v>
      </c>
      <c r="AM60" s="106">
        <f t="shared" si="39"/>
        <v>0</v>
      </c>
      <c r="AN60" s="106">
        <f t="shared" si="39"/>
        <v>0</v>
      </c>
      <c r="AO60" s="106">
        <f t="shared" si="39"/>
        <v>0</v>
      </c>
      <c r="AP60" s="106">
        <f t="shared" si="39"/>
        <v>0</v>
      </c>
      <c r="AQ60" s="106">
        <f t="shared" si="39"/>
        <v>0</v>
      </c>
      <c r="AR60" s="106">
        <f t="shared" si="39"/>
        <v>0</v>
      </c>
      <c r="AS60" s="106">
        <f t="shared" si="39"/>
        <v>0</v>
      </c>
      <c r="AT60" s="106">
        <f t="shared" si="39"/>
        <v>0</v>
      </c>
      <c r="AU60" s="106">
        <f t="shared" si="39"/>
        <v>0</v>
      </c>
      <c r="AV60" s="106">
        <f t="shared" si="39"/>
        <v>0</v>
      </c>
      <c r="AW60" s="106">
        <f t="shared" si="39"/>
        <v>0</v>
      </c>
      <c r="AX60" s="106">
        <f t="shared" si="39"/>
        <v>0</v>
      </c>
      <c r="AY60" s="106">
        <f t="shared" si="39"/>
        <v>0</v>
      </c>
      <c r="AZ60" s="106">
        <f t="shared" si="39"/>
        <v>0</v>
      </c>
      <c r="BA60" s="106">
        <f t="shared" si="39"/>
        <v>0</v>
      </c>
      <c r="BB60" s="106">
        <f t="shared" si="39"/>
        <v>0</v>
      </c>
      <c r="BC60" s="106">
        <f t="shared" si="39"/>
        <v>0</v>
      </c>
    </row>
    <row r="61" spans="1:55" x14ac:dyDescent="0.2">
      <c r="A61" s="67"/>
      <c r="B61" s="38"/>
      <c r="C61" s="90" t="s">
        <v>99</v>
      </c>
      <c r="D61" s="91"/>
      <c r="E61" s="58">
        <f t="shared" si="36"/>
        <v>0</v>
      </c>
      <c r="F61" s="89">
        <v>0</v>
      </c>
      <c r="G61" s="106">
        <f>F61</f>
        <v>0</v>
      </c>
      <c r="H61" s="106">
        <f t="shared" ref="H61:BC61" si="40">G61</f>
        <v>0</v>
      </c>
      <c r="I61" s="106">
        <f t="shared" si="40"/>
        <v>0</v>
      </c>
      <c r="J61" s="106">
        <f t="shared" si="40"/>
        <v>0</v>
      </c>
      <c r="K61" s="106">
        <f t="shared" si="40"/>
        <v>0</v>
      </c>
      <c r="L61" s="106">
        <f t="shared" si="40"/>
        <v>0</v>
      </c>
      <c r="M61" s="106">
        <f t="shared" si="40"/>
        <v>0</v>
      </c>
      <c r="N61" s="106">
        <f t="shared" si="40"/>
        <v>0</v>
      </c>
      <c r="O61" s="106">
        <f t="shared" si="40"/>
        <v>0</v>
      </c>
      <c r="P61" s="106">
        <f t="shared" si="40"/>
        <v>0</v>
      </c>
      <c r="Q61" s="106">
        <f t="shared" si="40"/>
        <v>0</v>
      </c>
      <c r="R61" s="106">
        <f t="shared" si="40"/>
        <v>0</v>
      </c>
      <c r="S61" s="106">
        <f t="shared" si="40"/>
        <v>0</v>
      </c>
      <c r="T61" s="106">
        <f t="shared" si="40"/>
        <v>0</v>
      </c>
      <c r="U61" s="106">
        <f t="shared" si="40"/>
        <v>0</v>
      </c>
      <c r="V61" s="106">
        <f t="shared" si="40"/>
        <v>0</v>
      </c>
      <c r="W61" s="106">
        <f t="shared" si="40"/>
        <v>0</v>
      </c>
      <c r="X61" s="106">
        <f t="shared" si="40"/>
        <v>0</v>
      </c>
      <c r="Y61" s="106">
        <f t="shared" si="40"/>
        <v>0</v>
      </c>
      <c r="Z61" s="106">
        <f t="shared" si="40"/>
        <v>0</v>
      </c>
      <c r="AA61" s="106">
        <f t="shared" si="40"/>
        <v>0</v>
      </c>
      <c r="AB61" s="106">
        <f t="shared" si="40"/>
        <v>0</v>
      </c>
      <c r="AC61" s="106">
        <f t="shared" si="40"/>
        <v>0</v>
      </c>
      <c r="AD61" s="106">
        <f t="shared" si="40"/>
        <v>0</v>
      </c>
      <c r="AE61" s="106">
        <f t="shared" si="40"/>
        <v>0</v>
      </c>
      <c r="AF61" s="106">
        <f t="shared" si="40"/>
        <v>0</v>
      </c>
      <c r="AG61" s="106">
        <f t="shared" si="40"/>
        <v>0</v>
      </c>
      <c r="AH61" s="106">
        <f t="shared" si="40"/>
        <v>0</v>
      </c>
      <c r="AI61" s="106">
        <f t="shared" si="40"/>
        <v>0</v>
      </c>
      <c r="AJ61" s="106">
        <f t="shared" si="40"/>
        <v>0</v>
      </c>
      <c r="AK61" s="106">
        <f t="shared" si="40"/>
        <v>0</v>
      </c>
      <c r="AL61" s="106">
        <f t="shared" si="40"/>
        <v>0</v>
      </c>
      <c r="AM61" s="106">
        <f t="shared" si="40"/>
        <v>0</v>
      </c>
      <c r="AN61" s="106">
        <f t="shared" si="40"/>
        <v>0</v>
      </c>
      <c r="AO61" s="106">
        <f t="shared" si="40"/>
        <v>0</v>
      </c>
      <c r="AP61" s="106">
        <f t="shared" si="40"/>
        <v>0</v>
      </c>
      <c r="AQ61" s="106">
        <f t="shared" si="40"/>
        <v>0</v>
      </c>
      <c r="AR61" s="106">
        <f t="shared" si="40"/>
        <v>0</v>
      </c>
      <c r="AS61" s="106">
        <f t="shared" si="40"/>
        <v>0</v>
      </c>
      <c r="AT61" s="106">
        <f t="shared" si="40"/>
        <v>0</v>
      </c>
      <c r="AU61" s="106">
        <f t="shared" si="40"/>
        <v>0</v>
      </c>
      <c r="AV61" s="106">
        <f t="shared" si="40"/>
        <v>0</v>
      </c>
      <c r="AW61" s="106">
        <f t="shared" si="40"/>
        <v>0</v>
      </c>
      <c r="AX61" s="106">
        <f t="shared" si="40"/>
        <v>0</v>
      </c>
      <c r="AY61" s="106">
        <f t="shared" si="40"/>
        <v>0</v>
      </c>
      <c r="AZ61" s="106">
        <f t="shared" si="40"/>
        <v>0</v>
      </c>
      <c r="BA61" s="106">
        <f t="shared" si="40"/>
        <v>0</v>
      </c>
      <c r="BB61" s="106">
        <f t="shared" si="40"/>
        <v>0</v>
      </c>
      <c r="BC61" s="106">
        <f t="shared" si="40"/>
        <v>0</v>
      </c>
    </row>
    <row r="62" spans="1:55" x14ac:dyDescent="0.2">
      <c r="A62" s="67"/>
      <c r="B62" s="38"/>
      <c r="C62" s="90" t="s">
        <v>99</v>
      </c>
      <c r="D62" s="91"/>
      <c r="E62" s="58">
        <f t="shared" si="36"/>
        <v>0</v>
      </c>
      <c r="F62" s="89">
        <v>0</v>
      </c>
      <c r="G62" s="107">
        <f>F62</f>
        <v>0</v>
      </c>
      <c r="H62" s="107">
        <f t="shared" ref="H62:BC62" si="41">G62</f>
        <v>0</v>
      </c>
      <c r="I62" s="107">
        <f t="shared" si="41"/>
        <v>0</v>
      </c>
      <c r="J62" s="107">
        <f t="shared" si="41"/>
        <v>0</v>
      </c>
      <c r="K62" s="107">
        <f t="shared" si="41"/>
        <v>0</v>
      </c>
      <c r="L62" s="107">
        <f t="shared" si="41"/>
        <v>0</v>
      </c>
      <c r="M62" s="107">
        <f t="shared" si="41"/>
        <v>0</v>
      </c>
      <c r="N62" s="107">
        <f t="shared" si="41"/>
        <v>0</v>
      </c>
      <c r="O62" s="107">
        <f t="shared" si="41"/>
        <v>0</v>
      </c>
      <c r="P62" s="107">
        <f t="shared" si="41"/>
        <v>0</v>
      </c>
      <c r="Q62" s="107">
        <f t="shared" si="41"/>
        <v>0</v>
      </c>
      <c r="R62" s="107">
        <f t="shared" si="41"/>
        <v>0</v>
      </c>
      <c r="S62" s="107">
        <f t="shared" si="41"/>
        <v>0</v>
      </c>
      <c r="T62" s="107">
        <f t="shared" si="41"/>
        <v>0</v>
      </c>
      <c r="U62" s="107">
        <f t="shared" si="41"/>
        <v>0</v>
      </c>
      <c r="V62" s="107">
        <f t="shared" si="41"/>
        <v>0</v>
      </c>
      <c r="W62" s="107">
        <f t="shared" si="41"/>
        <v>0</v>
      </c>
      <c r="X62" s="107">
        <f t="shared" si="41"/>
        <v>0</v>
      </c>
      <c r="Y62" s="107">
        <f t="shared" si="41"/>
        <v>0</v>
      </c>
      <c r="Z62" s="107">
        <f t="shared" si="41"/>
        <v>0</v>
      </c>
      <c r="AA62" s="107">
        <f t="shared" si="41"/>
        <v>0</v>
      </c>
      <c r="AB62" s="107">
        <f t="shared" si="41"/>
        <v>0</v>
      </c>
      <c r="AC62" s="107">
        <f t="shared" si="41"/>
        <v>0</v>
      </c>
      <c r="AD62" s="107">
        <f t="shared" si="41"/>
        <v>0</v>
      </c>
      <c r="AE62" s="107">
        <f t="shared" si="41"/>
        <v>0</v>
      </c>
      <c r="AF62" s="107">
        <f t="shared" si="41"/>
        <v>0</v>
      </c>
      <c r="AG62" s="107">
        <f t="shared" si="41"/>
        <v>0</v>
      </c>
      <c r="AH62" s="107">
        <f t="shared" si="41"/>
        <v>0</v>
      </c>
      <c r="AI62" s="107">
        <f t="shared" si="41"/>
        <v>0</v>
      </c>
      <c r="AJ62" s="107">
        <f t="shared" si="41"/>
        <v>0</v>
      </c>
      <c r="AK62" s="107">
        <f t="shared" si="41"/>
        <v>0</v>
      </c>
      <c r="AL62" s="107">
        <f t="shared" si="41"/>
        <v>0</v>
      </c>
      <c r="AM62" s="107">
        <f t="shared" si="41"/>
        <v>0</v>
      </c>
      <c r="AN62" s="107">
        <f t="shared" si="41"/>
        <v>0</v>
      </c>
      <c r="AO62" s="107">
        <f t="shared" si="41"/>
        <v>0</v>
      </c>
      <c r="AP62" s="107">
        <f t="shared" si="41"/>
        <v>0</v>
      </c>
      <c r="AQ62" s="107">
        <f t="shared" si="41"/>
        <v>0</v>
      </c>
      <c r="AR62" s="107">
        <f t="shared" si="41"/>
        <v>0</v>
      </c>
      <c r="AS62" s="107">
        <f t="shared" si="41"/>
        <v>0</v>
      </c>
      <c r="AT62" s="107">
        <f t="shared" si="41"/>
        <v>0</v>
      </c>
      <c r="AU62" s="107">
        <f t="shared" si="41"/>
        <v>0</v>
      </c>
      <c r="AV62" s="107">
        <f t="shared" si="41"/>
        <v>0</v>
      </c>
      <c r="AW62" s="107">
        <f t="shared" si="41"/>
        <v>0</v>
      </c>
      <c r="AX62" s="107">
        <f t="shared" si="41"/>
        <v>0</v>
      </c>
      <c r="AY62" s="107">
        <f t="shared" si="41"/>
        <v>0</v>
      </c>
      <c r="AZ62" s="107">
        <f t="shared" si="41"/>
        <v>0</v>
      </c>
      <c r="BA62" s="107">
        <f t="shared" si="41"/>
        <v>0</v>
      </c>
      <c r="BB62" s="107">
        <f t="shared" si="41"/>
        <v>0</v>
      </c>
      <c r="BC62" s="107">
        <f t="shared" si="41"/>
        <v>0</v>
      </c>
    </row>
    <row r="63" spans="1:55" ht="15" x14ac:dyDescent="0.35">
      <c r="A63" s="67"/>
      <c r="B63" s="38"/>
      <c r="C63" s="38" t="s">
        <v>86</v>
      </c>
      <c r="D63" s="67"/>
      <c r="E63" s="58">
        <f t="shared" si="36"/>
        <v>0</v>
      </c>
      <c r="F63" s="61">
        <f>SUM(F58:F62)</f>
        <v>0</v>
      </c>
      <c r="G63" s="61">
        <f>SUM(G58:G62)</f>
        <v>0</v>
      </c>
      <c r="H63" s="61">
        <f t="shared" ref="H63:BC63" si="42">SUM(H58:H62)</f>
        <v>0</v>
      </c>
      <c r="I63" s="61">
        <f t="shared" si="42"/>
        <v>0</v>
      </c>
      <c r="J63" s="61">
        <f t="shared" si="42"/>
        <v>0</v>
      </c>
      <c r="K63" s="61">
        <f t="shared" si="42"/>
        <v>0</v>
      </c>
      <c r="L63" s="61">
        <f t="shared" si="42"/>
        <v>0</v>
      </c>
      <c r="M63" s="61">
        <f t="shared" si="42"/>
        <v>0</v>
      </c>
      <c r="N63" s="61">
        <f t="shared" si="42"/>
        <v>0</v>
      </c>
      <c r="O63" s="61">
        <f t="shared" si="42"/>
        <v>0</v>
      </c>
      <c r="P63" s="61">
        <f t="shared" si="42"/>
        <v>0</v>
      </c>
      <c r="Q63" s="61">
        <f t="shared" si="42"/>
        <v>0</v>
      </c>
      <c r="R63" s="61">
        <f t="shared" si="42"/>
        <v>0</v>
      </c>
      <c r="S63" s="61">
        <f t="shared" si="42"/>
        <v>0</v>
      </c>
      <c r="T63" s="61">
        <f t="shared" si="42"/>
        <v>0</v>
      </c>
      <c r="U63" s="61">
        <f t="shared" si="42"/>
        <v>0</v>
      </c>
      <c r="V63" s="61">
        <f t="shared" si="42"/>
        <v>0</v>
      </c>
      <c r="W63" s="61">
        <f t="shared" si="42"/>
        <v>0</v>
      </c>
      <c r="X63" s="61">
        <f t="shared" si="42"/>
        <v>0</v>
      </c>
      <c r="Y63" s="61">
        <f t="shared" si="42"/>
        <v>0</v>
      </c>
      <c r="Z63" s="61">
        <f t="shared" si="42"/>
        <v>0</v>
      </c>
      <c r="AA63" s="61">
        <f t="shared" si="42"/>
        <v>0</v>
      </c>
      <c r="AB63" s="61">
        <f t="shared" si="42"/>
        <v>0</v>
      </c>
      <c r="AC63" s="61">
        <f t="shared" si="42"/>
        <v>0</v>
      </c>
      <c r="AD63" s="61">
        <f t="shared" si="42"/>
        <v>0</v>
      </c>
      <c r="AE63" s="61">
        <f t="shared" si="42"/>
        <v>0</v>
      </c>
      <c r="AF63" s="61">
        <f t="shared" si="42"/>
        <v>0</v>
      </c>
      <c r="AG63" s="61">
        <f t="shared" si="42"/>
        <v>0</v>
      </c>
      <c r="AH63" s="61">
        <f t="shared" si="42"/>
        <v>0</v>
      </c>
      <c r="AI63" s="61">
        <f t="shared" si="42"/>
        <v>0</v>
      </c>
      <c r="AJ63" s="61">
        <f t="shared" si="42"/>
        <v>0</v>
      </c>
      <c r="AK63" s="61">
        <f t="shared" si="42"/>
        <v>0</v>
      </c>
      <c r="AL63" s="61">
        <f t="shared" si="42"/>
        <v>0</v>
      </c>
      <c r="AM63" s="61">
        <f t="shared" si="42"/>
        <v>0</v>
      </c>
      <c r="AN63" s="61">
        <f t="shared" si="42"/>
        <v>0</v>
      </c>
      <c r="AO63" s="61">
        <f t="shared" si="42"/>
        <v>0</v>
      </c>
      <c r="AP63" s="61">
        <f t="shared" si="42"/>
        <v>0</v>
      </c>
      <c r="AQ63" s="61">
        <f t="shared" si="42"/>
        <v>0</v>
      </c>
      <c r="AR63" s="61">
        <f t="shared" si="42"/>
        <v>0</v>
      </c>
      <c r="AS63" s="61">
        <f t="shared" si="42"/>
        <v>0</v>
      </c>
      <c r="AT63" s="61">
        <f t="shared" si="42"/>
        <v>0</v>
      </c>
      <c r="AU63" s="61">
        <f t="shared" si="42"/>
        <v>0</v>
      </c>
      <c r="AV63" s="61">
        <f t="shared" si="42"/>
        <v>0</v>
      </c>
      <c r="AW63" s="61">
        <f t="shared" si="42"/>
        <v>0</v>
      </c>
      <c r="AX63" s="61">
        <f t="shared" si="42"/>
        <v>0</v>
      </c>
      <c r="AY63" s="61">
        <f t="shared" si="42"/>
        <v>0</v>
      </c>
      <c r="AZ63" s="61">
        <f t="shared" si="42"/>
        <v>0</v>
      </c>
      <c r="BA63" s="61">
        <f t="shared" si="42"/>
        <v>0</v>
      </c>
      <c r="BB63" s="61">
        <f t="shared" si="42"/>
        <v>0</v>
      </c>
      <c r="BC63" s="61">
        <f t="shared" si="42"/>
        <v>0</v>
      </c>
    </row>
    <row r="64" spans="1:55" x14ac:dyDescent="0.2">
      <c r="B64" s="38"/>
      <c r="C64" s="38" t="s">
        <v>68</v>
      </c>
      <c r="E64" s="81">
        <f>CostEscalOM</f>
        <v>0</v>
      </c>
      <c r="F64" s="8">
        <f>F63*(1+RateSQ)^(F$5-EPCBaseYear)</f>
        <v>0</v>
      </c>
      <c r="G64" s="8">
        <f>G63*(1+RateSQ)^(G$5-EPCBaseYear)</f>
        <v>0</v>
      </c>
      <c r="H64" s="8">
        <f t="shared" ref="H64:BC64" si="43">H63*(1+RateSQ)^(H$5-EPCBaseYear)</f>
        <v>0</v>
      </c>
      <c r="I64" s="8">
        <f t="shared" si="43"/>
        <v>0</v>
      </c>
      <c r="J64" s="8">
        <f t="shared" si="43"/>
        <v>0</v>
      </c>
      <c r="K64" s="8">
        <f t="shared" si="43"/>
        <v>0</v>
      </c>
      <c r="L64" s="8">
        <f t="shared" si="43"/>
        <v>0</v>
      </c>
      <c r="M64" s="8">
        <f t="shared" si="43"/>
        <v>0</v>
      </c>
      <c r="N64" s="8">
        <f t="shared" si="43"/>
        <v>0</v>
      </c>
      <c r="O64" s="8">
        <f t="shared" si="43"/>
        <v>0</v>
      </c>
      <c r="P64" s="8">
        <f t="shared" si="43"/>
        <v>0</v>
      </c>
      <c r="Q64" s="8">
        <f t="shared" si="43"/>
        <v>0</v>
      </c>
      <c r="R64" s="8">
        <f t="shared" si="43"/>
        <v>0</v>
      </c>
      <c r="S64" s="8">
        <f t="shared" si="43"/>
        <v>0</v>
      </c>
      <c r="T64" s="8">
        <f t="shared" si="43"/>
        <v>0</v>
      </c>
      <c r="U64" s="8">
        <f t="shared" si="43"/>
        <v>0</v>
      </c>
      <c r="V64" s="8">
        <f t="shared" si="43"/>
        <v>0</v>
      </c>
      <c r="W64" s="8">
        <f t="shared" si="43"/>
        <v>0</v>
      </c>
      <c r="X64" s="8">
        <f t="shared" si="43"/>
        <v>0</v>
      </c>
      <c r="Y64" s="8">
        <f t="shared" si="43"/>
        <v>0</v>
      </c>
      <c r="Z64" s="8">
        <f t="shared" si="43"/>
        <v>0</v>
      </c>
      <c r="AA64" s="8">
        <f t="shared" si="43"/>
        <v>0</v>
      </c>
      <c r="AB64" s="8">
        <f t="shared" si="43"/>
        <v>0</v>
      </c>
      <c r="AC64" s="8">
        <f t="shared" si="43"/>
        <v>0</v>
      </c>
      <c r="AD64" s="8">
        <f t="shared" si="43"/>
        <v>0</v>
      </c>
      <c r="AE64" s="8">
        <f t="shared" si="43"/>
        <v>0</v>
      </c>
      <c r="AF64" s="8">
        <f t="shared" si="43"/>
        <v>0</v>
      </c>
      <c r="AG64" s="8">
        <f t="shared" si="43"/>
        <v>0</v>
      </c>
      <c r="AH64" s="8">
        <f t="shared" si="43"/>
        <v>0</v>
      </c>
      <c r="AI64" s="8">
        <f t="shared" si="43"/>
        <v>0</v>
      </c>
      <c r="AJ64" s="8">
        <f t="shared" si="43"/>
        <v>0</v>
      </c>
      <c r="AK64" s="8">
        <f t="shared" si="43"/>
        <v>0</v>
      </c>
      <c r="AL64" s="8">
        <f t="shared" si="43"/>
        <v>0</v>
      </c>
      <c r="AM64" s="8">
        <f t="shared" si="43"/>
        <v>0</v>
      </c>
      <c r="AN64" s="8">
        <f t="shared" si="43"/>
        <v>0</v>
      </c>
      <c r="AO64" s="8">
        <f t="shared" si="43"/>
        <v>0</v>
      </c>
      <c r="AP64" s="8">
        <f t="shared" si="43"/>
        <v>0</v>
      </c>
      <c r="AQ64" s="8">
        <f t="shared" si="43"/>
        <v>0</v>
      </c>
      <c r="AR64" s="8">
        <f t="shared" si="43"/>
        <v>0</v>
      </c>
      <c r="AS64" s="8">
        <f t="shared" si="43"/>
        <v>0</v>
      </c>
      <c r="AT64" s="8">
        <f t="shared" si="43"/>
        <v>0</v>
      </c>
      <c r="AU64" s="8">
        <f t="shared" si="43"/>
        <v>0</v>
      </c>
      <c r="AV64" s="8">
        <f t="shared" si="43"/>
        <v>0</v>
      </c>
      <c r="AW64" s="8">
        <f t="shared" si="43"/>
        <v>0</v>
      </c>
      <c r="AX64" s="8">
        <f t="shared" si="43"/>
        <v>0</v>
      </c>
      <c r="AY64" s="8">
        <f t="shared" si="43"/>
        <v>0</v>
      </c>
      <c r="AZ64" s="8">
        <f t="shared" si="43"/>
        <v>0</v>
      </c>
      <c r="BA64" s="8">
        <f t="shared" si="43"/>
        <v>0</v>
      </c>
      <c r="BB64" s="8">
        <f t="shared" si="43"/>
        <v>0</v>
      </c>
      <c r="BC64" s="8">
        <f t="shared" si="43"/>
        <v>0</v>
      </c>
    </row>
    <row r="65" spans="2:55" x14ac:dyDescent="0.2">
      <c r="B65" s="67"/>
      <c r="C65" s="38"/>
      <c r="D65" s="67"/>
    </row>
    <row r="66" spans="2:55" x14ac:dyDescent="0.2">
      <c r="B66" s="42" t="s">
        <v>1</v>
      </c>
      <c r="C66" s="38"/>
      <c r="D66" s="67"/>
    </row>
    <row r="67" spans="2:55" x14ac:dyDescent="0.2">
      <c r="B67" s="42"/>
      <c r="C67" s="90" t="s">
        <v>99</v>
      </c>
      <c r="D67" s="91"/>
      <c r="E67" s="58">
        <f>EPCBaseYear</f>
        <v>0</v>
      </c>
      <c r="F67" s="292">
        <f>'NG LNG - O&amp;M'!H52</f>
        <v>0</v>
      </c>
      <c r="G67" s="95">
        <f>F67</f>
        <v>0</v>
      </c>
      <c r="H67" s="95">
        <f t="shared" ref="H67:BC71" si="44">G67</f>
        <v>0</v>
      </c>
      <c r="I67" s="95">
        <f t="shared" si="44"/>
        <v>0</v>
      </c>
      <c r="J67" s="95">
        <f t="shared" si="44"/>
        <v>0</v>
      </c>
      <c r="K67" s="95">
        <f t="shared" si="44"/>
        <v>0</v>
      </c>
      <c r="L67" s="95">
        <f t="shared" si="44"/>
        <v>0</v>
      </c>
      <c r="M67" s="95">
        <f t="shared" si="44"/>
        <v>0</v>
      </c>
      <c r="N67" s="95">
        <f t="shared" si="44"/>
        <v>0</v>
      </c>
      <c r="O67" s="95">
        <f t="shared" si="44"/>
        <v>0</v>
      </c>
      <c r="P67" s="95">
        <f t="shared" si="44"/>
        <v>0</v>
      </c>
      <c r="Q67" s="95">
        <f t="shared" si="44"/>
        <v>0</v>
      </c>
      <c r="R67" s="95">
        <f t="shared" si="44"/>
        <v>0</v>
      </c>
      <c r="S67" s="95">
        <f t="shared" si="44"/>
        <v>0</v>
      </c>
      <c r="T67" s="95">
        <f t="shared" si="44"/>
        <v>0</v>
      </c>
      <c r="U67" s="95">
        <f t="shared" si="44"/>
        <v>0</v>
      </c>
      <c r="V67" s="95">
        <f t="shared" si="44"/>
        <v>0</v>
      </c>
      <c r="W67" s="95">
        <f t="shared" si="44"/>
        <v>0</v>
      </c>
      <c r="X67" s="95">
        <f t="shared" si="44"/>
        <v>0</v>
      </c>
      <c r="Y67" s="95">
        <f t="shared" si="44"/>
        <v>0</v>
      </c>
      <c r="Z67" s="95">
        <f t="shared" si="44"/>
        <v>0</v>
      </c>
      <c r="AA67" s="95">
        <f t="shared" si="44"/>
        <v>0</v>
      </c>
      <c r="AB67" s="95">
        <f t="shared" si="44"/>
        <v>0</v>
      </c>
      <c r="AC67" s="95">
        <f t="shared" si="44"/>
        <v>0</v>
      </c>
      <c r="AD67" s="95">
        <f t="shared" si="44"/>
        <v>0</v>
      </c>
      <c r="AE67" s="95">
        <f t="shared" si="44"/>
        <v>0</v>
      </c>
      <c r="AF67" s="95">
        <f t="shared" si="44"/>
        <v>0</v>
      </c>
      <c r="AG67" s="95">
        <f t="shared" si="44"/>
        <v>0</v>
      </c>
      <c r="AH67" s="95">
        <f t="shared" si="44"/>
        <v>0</v>
      </c>
      <c r="AI67" s="95">
        <f t="shared" si="44"/>
        <v>0</v>
      </c>
      <c r="AJ67" s="95">
        <f t="shared" si="44"/>
        <v>0</v>
      </c>
      <c r="AK67" s="95">
        <f t="shared" si="44"/>
        <v>0</v>
      </c>
      <c r="AL67" s="95">
        <f t="shared" si="44"/>
        <v>0</v>
      </c>
      <c r="AM67" s="95">
        <f t="shared" si="44"/>
        <v>0</v>
      </c>
      <c r="AN67" s="95">
        <f t="shared" si="44"/>
        <v>0</v>
      </c>
      <c r="AO67" s="95">
        <f t="shared" si="44"/>
        <v>0</v>
      </c>
      <c r="AP67" s="95">
        <f t="shared" si="44"/>
        <v>0</v>
      </c>
      <c r="AQ67" s="95">
        <f t="shared" si="44"/>
        <v>0</v>
      </c>
      <c r="AR67" s="95">
        <f t="shared" si="44"/>
        <v>0</v>
      </c>
      <c r="AS67" s="95">
        <f t="shared" si="44"/>
        <v>0</v>
      </c>
      <c r="AT67" s="95">
        <f t="shared" si="44"/>
        <v>0</v>
      </c>
      <c r="AU67" s="95">
        <f t="shared" si="44"/>
        <v>0</v>
      </c>
      <c r="AV67" s="95">
        <f t="shared" si="44"/>
        <v>0</v>
      </c>
      <c r="AW67" s="95">
        <f t="shared" si="44"/>
        <v>0</v>
      </c>
      <c r="AX67" s="95">
        <f t="shared" si="44"/>
        <v>0</v>
      </c>
      <c r="AY67" s="95">
        <f t="shared" si="44"/>
        <v>0</v>
      </c>
      <c r="AZ67" s="95">
        <f t="shared" si="44"/>
        <v>0</v>
      </c>
      <c r="BA67" s="95">
        <f t="shared" si="44"/>
        <v>0</v>
      </c>
      <c r="BB67" s="95">
        <f t="shared" si="44"/>
        <v>0</v>
      </c>
      <c r="BC67" s="95">
        <f t="shared" si="44"/>
        <v>0</v>
      </c>
    </row>
    <row r="68" spans="2:55" x14ac:dyDescent="0.2">
      <c r="B68" s="42"/>
      <c r="C68" s="90" t="s">
        <v>99</v>
      </c>
      <c r="D68" s="91"/>
      <c r="E68" s="58">
        <f>EPCBaseYear</f>
        <v>0</v>
      </c>
      <c r="F68" s="89">
        <v>0</v>
      </c>
      <c r="G68" s="96">
        <f>F68</f>
        <v>0</v>
      </c>
      <c r="H68" s="96">
        <f t="shared" ref="H68:V68" si="45">G68</f>
        <v>0</v>
      </c>
      <c r="I68" s="96">
        <f t="shared" si="45"/>
        <v>0</v>
      </c>
      <c r="J68" s="96">
        <f t="shared" si="45"/>
        <v>0</v>
      </c>
      <c r="K68" s="96">
        <f t="shared" si="45"/>
        <v>0</v>
      </c>
      <c r="L68" s="96">
        <f t="shared" si="45"/>
        <v>0</v>
      </c>
      <c r="M68" s="96">
        <f t="shared" si="45"/>
        <v>0</v>
      </c>
      <c r="N68" s="96">
        <f t="shared" si="45"/>
        <v>0</v>
      </c>
      <c r="O68" s="96">
        <f t="shared" si="45"/>
        <v>0</v>
      </c>
      <c r="P68" s="96">
        <f t="shared" si="45"/>
        <v>0</v>
      </c>
      <c r="Q68" s="96">
        <f t="shared" si="45"/>
        <v>0</v>
      </c>
      <c r="R68" s="96">
        <f t="shared" si="45"/>
        <v>0</v>
      </c>
      <c r="S68" s="96">
        <f t="shared" si="45"/>
        <v>0</v>
      </c>
      <c r="T68" s="96">
        <f t="shared" si="45"/>
        <v>0</v>
      </c>
      <c r="U68" s="96">
        <f t="shared" si="45"/>
        <v>0</v>
      </c>
      <c r="V68" s="96">
        <f t="shared" si="45"/>
        <v>0</v>
      </c>
      <c r="W68" s="96">
        <f t="shared" si="44"/>
        <v>0</v>
      </c>
      <c r="X68" s="96">
        <f t="shared" si="44"/>
        <v>0</v>
      </c>
      <c r="Y68" s="96">
        <f t="shared" si="44"/>
        <v>0</v>
      </c>
      <c r="Z68" s="96">
        <f t="shared" si="44"/>
        <v>0</v>
      </c>
      <c r="AA68" s="96">
        <f t="shared" si="44"/>
        <v>0</v>
      </c>
      <c r="AB68" s="96">
        <f t="shared" si="44"/>
        <v>0</v>
      </c>
      <c r="AC68" s="96">
        <f t="shared" si="44"/>
        <v>0</v>
      </c>
      <c r="AD68" s="96">
        <f t="shared" si="44"/>
        <v>0</v>
      </c>
      <c r="AE68" s="96">
        <f t="shared" si="44"/>
        <v>0</v>
      </c>
      <c r="AF68" s="96">
        <f t="shared" si="44"/>
        <v>0</v>
      </c>
      <c r="AG68" s="96">
        <f t="shared" si="44"/>
        <v>0</v>
      </c>
      <c r="AH68" s="96">
        <f t="shared" si="44"/>
        <v>0</v>
      </c>
      <c r="AI68" s="96">
        <f t="shared" si="44"/>
        <v>0</v>
      </c>
      <c r="AJ68" s="96">
        <f t="shared" si="44"/>
        <v>0</v>
      </c>
      <c r="AK68" s="96">
        <f t="shared" si="44"/>
        <v>0</v>
      </c>
      <c r="AL68" s="96">
        <f t="shared" si="44"/>
        <v>0</v>
      </c>
      <c r="AM68" s="96">
        <f t="shared" si="44"/>
        <v>0</v>
      </c>
      <c r="AN68" s="96">
        <f t="shared" si="44"/>
        <v>0</v>
      </c>
      <c r="AO68" s="96">
        <f t="shared" si="44"/>
        <v>0</v>
      </c>
      <c r="AP68" s="96">
        <f t="shared" si="44"/>
        <v>0</v>
      </c>
      <c r="AQ68" s="96">
        <f t="shared" si="44"/>
        <v>0</v>
      </c>
      <c r="AR68" s="96">
        <f t="shared" si="44"/>
        <v>0</v>
      </c>
      <c r="AS68" s="96">
        <f t="shared" si="44"/>
        <v>0</v>
      </c>
      <c r="AT68" s="96">
        <f t="shared" si="44"/>
        <v>0</v>
      </c>
      <c r="AU68" s="96">
        <f t="shared" si="44"/>
        <v>0</v>
      </c>
      <c r="AV68" s="96">
        <f t="shared" si="44"/>
        <v>0</v>
      </c>
      <c r="AW68" s="96">
        <f t="shared" si="44"/>
        <v>0</v>
      </c>
      <c r="AX68" s="96">
        <f t="shared" si="44"/>
        <v>0</v>
      </c>
      <c r="AY68" s="96">
        <f t="shared" si="44"/>
        <v>0</v>
      </c>
      <c r="AZ68" s="96">
        <f t="shared" si="44"/>
        <v>0</v>
      </c>
      <c r="BA68" s="96">
        <f t="shared" si="44"/>
        <v>0</v>
      </c>
      <c r="BB68" s="96">
        <f t="shared" si="44"/>
        <v>0</v>
      </c>
      <c r="BC68" s="96">
        <f t="shared" si="44"/>
        <v>0</v>
      </c>
    </row>
    <row r="69" spans="2:55" x14ac:dyDescent="0.2">
      <c r="B69" s="42"/>
      <c r="C69" s="90" t="s">
        <v>99</v>
      </c>
      <c r="D69" s="91"/>
      <c r="E69" s="58">
        <f>EPCBaseYear</f>
        <v>0</v>
      </c>
      <c r="F69" s="89">
        <v>0</v>
      </c>
      <c r="G69" s="96">
        <f>F69</f>
        <v>0</v>
      </c>
      <c r="H69" s="96">
        <f t="shared" si="44"/>
        <v>0</v>
      </c>
      <c r="I69" s="96">
        <f t="shared" si="44"/>
        <v>0</v>
      </c>
      <c r="J69" s="96">
        <f t="shared" si="44"/>
        <v>0</v>
      </c>
      <c r="K69" s="96">
        <f t="shared" si="44"/>
        <v>0</v>
      </c>
      <c r="L69" s="96">
        <f t="shared" si="44"/>
        <v>0</v>
      </c>
      <c r="M69" s="96">
        <f t="shared" si="44"/>
        <v>0</v>
      </c>
      <c r="N69" s="96">
        <f t="shared" si="44"/>
        <v>0</v>
      </c>
      <c r="O69" s="96">
        <f t="shared" si="44"/>
        <v>0</v>
      </c>
      <c r="P69" s="96">
        <f t="shared" si="44"/>
        <v>0</v>
      </c>
      <c r="Q69" s="96">
        <f t="shared" si="44"/>
        <v>0</v>
      </c>
      <c r="R69" s="96">
        <f t="shared" si="44"/>
        <v>0</v>
      </c>
      <c r="S69" s="96">
        <f t="shared" si="44"/>
        <v>0</v>
      </c>
      <c r="T69" s="96">
        <f t="shared" si="44"/>
        <v>0</v>
      </c>
      <c r="U69" s="96">
        <f t="shared" si="44"/>
        <v>0</v>
      </c>
      <c r="V69" s="96">
        <f t="shared" si="44"/>
        <v>0</v>
      </c>
      <c r="W69" s="96">
        <f t="shared" si="44"/>
        <v>0</v>
      </c>
      <c r="X69" s="96">
        <f t="shared" si="44"/>
        <v>0</v>
      </c>
      <c r="Y69" s="96">
        <f t="shared" si="44"/>
        <v>0</v>
      </c>
      <c r="Z69" s="96">
        <f t="shared" si="44"/>
        <v>0</v>
      </c>
      <c r="AA69" s="96">
        <f t="shared" si="44"/>
        <v>0</v>
      </c>
      <c r="AB69" s="96">
        <f t="shared" si="44"/>
        <v>0</v>
      </c>
      <c r="AC69" s="96">
        <f t="shared" si="44"/>
        <v>0</v>
      </c>
      <c r="AD69" s="96">
        <f t="shared" si="44"/>
        <v>0</v>
      </c>
      <c r="AE69" s="96">
        <f t="shared" si="44"/>
        <v>0</v>
      </c>
      <c r="AF69" s="96">
        <f t="shared" si="44"/>
        <v>0</v>
      </c>
      <c r="AG69" s="96">
        <f t="shared" si="44"/>
        <v>0</v>
      </c>
      <c r="AH69" s="96">
        <f t="shared" si="44"/>
        <v>0</v>
      </c>
      <c r="AI69" s="96">
        <f t="shared" si="44"/>
        <v>0</v>
      </c>
      <c r="AJ69" s="96">
        <f t="shared" si="44"/>
        <v>0</v>
      </c>
      <c r="AK69" s="96">
        <f t="shared" si="44"/>
        <v>0</v>
      </c>
      <c r="AL69" s="96">
        <f t="shared" si="44"/>
        <v>0</v>
      </c>
      <c r="AM69" s="96">
        <f t="shared" si="44"/>
        <v>0</v>
      </c>
      <c r="AN69" s="96">
        <f t="shared" si="44"/>
        <v>0</v>
      </c>
      <c r="AO69" s="96">
        <f t="shared" si="44"/>
        <v>0</v>
      </c>
      <c r="AP69" s="96">
        <f t="shared" si="44"/>
        <v>0</v>
      </c>
      <c r="AQ69" s="96">
        <f t="shared" si="44"/>
        <v>0</v>
      </c>
      <c r="AR69" s="96">
        <f t="shared" si="44"/>
        <v>0</v>
      </c>
      <c r="AS69" s="96">
        <f t="shared" si="44"/>
        <v>0</v>
      </c>
      <c r="AT69" s="96">
        <f t="shared" si="44"/>
        <v>0</v>
      </c>
      <c r="AU69" s="96">
        <f t="shared" si="44"/>
        <v>0</v>
      </c>
      <c r="AV69" s="96">
        <f t="shared" si="44"/>
        <v>0</v>
      </c>
      <c r="AW69" s="96">
        <f t="shared" si="44"/>
        <v>0</v>
      </c>
      <c r="AX69" s="96">
        <f t="shared" si="44"/>
        <v>0</v>
      </c>
      <c r="AY69" s="96">
        <f t="shared" si="44"/>
        <v>0</v>
      </c>
      <c r="AZ69" s="96">
        <f t="shared" si="44"/>
        <v>0</v>
      </c>
      <c r="BA69" s="96">
        <f t="shared" si="44"/>
        <v>0</v>
      </c>
      <c r="BB69" s="96">
        <f t="shared" si="44"/>
        <v>0</v>
      </c>
      <c r="BC69" s="96">
        <f t="shared" si="44"/>
        <v>0</v>
      </c>
    </row>
    <row r="70" spans="2:55" x14ac:dyDescent="0.2">
      <c r="B70" s="42"/>
      <c r="C70" s="90" t="s">
        <v>99</v>
      </c>
      <c r="D70" s="91"/>
      <c r="E70" s="58">
        <f>EPCBaseYear</f>
        <v>0</v>
      </c>
      <c r="F70" s="89">
        <v>0</v>
      </c>
      <c r="G70" s="96">
        <f>F70</f>
        <v>0</v>
      </c>
      <c r="H70" s="96">
        <f t="shared" si="44"/>
        <v>0</v>
      </c>
      <c r="I70" s="96">
        <f t="shared" si="44"/>
        <v>0</v>
      </c>
      <c r="J70" s="96">
        <f t="shared" si="44"/>
        <v>0</v>
      </c>
      <c r="K70" s="96">
        <f t="shared" si="44"/>
        <v>0</v>
      </c>
      <c r="L70" s="96">
        <f t="shared" si="44"/>
        <v>0</v>
      </c>
      <c r="M70" s="96">
        <f t="shared" si="44"/>
        <v>0</v>
      </c>
      <c r="N70" s="96">
        <f t="shared" si="44"/>
        <v>0</v>
      </c>
      <c r="O70" s="96">
        <f t="shared" si="44"/>
        <v>0</v>
      </c>
      <c r="P70" s="96">
        <f t="shared" si="44"/>
        <v>0</v>
      </c>
      <c r="Q70" s="96">
        <f t="shared" si="44"/>
        <v>0</v>
      </c>
      <c r="R70" s="96">
        <f t="shared" si="44"/>
        <v>0</v>
      </c>
      <c r="S70" s="96">
        <f t="shared" si="44"/>
        <v>0</v>
      </c>
      <c r="T70" s="96">
        <f t="shared" si="44"/>
        <v>0</v>
      </c>
      <c r="U70" s="96">
        <f t="shared" si="44"/>
        <v>0</v>
      </c>
      <c r="V70" s="96">
        <f t="shared" si="44"/>
        <v>0</v>
      </c>
      <c r="W70" s="96">
        <f t="shared" si="44"/>
        <v>0</v>
      </c>
      <c r="X70" s="96">
        <f t="shared" si="44"/>
        <v>0</v>
      </c>
      <c r="Y70" s="96">
        <f t="shared" si="44"/>
        <v>0</v>
      </c>
      <c r="Z70" s="96">
        <f t="shared" si="44"/>
        <v>0</v>
      </c>
      <c r="AA70" s="96">
        <f t="shared" si="44"/>
        <v>0</v>
      </c>
      <c r="AB70" s="96">
        <f t="shared" si="44"/>
        <v>0</v>
      </c>
      <c r="AC70" s="96">
        <f t="shared" si="44"/>
        <v>0</v>
      </c>
      <c r="AD70" s="96">
        <f t="shared" si="44"/>
        <v>0</v>
      </c>
      <c r="AE70" s="96">
        <f t="shared" si="44"/>
        <v>0</v>
      </c>
      <c r="AF70" s="96">
        <f t="shared" si="44"/>
        <v>0</v>
      </c>
      <c r="AG70" s="96">
        <f t="shared" si="44"/>
        <v>0</v>
      </c>
      <c r="AH70" s="96">
        <f t="shared" si="44"/>
        <v>0</v>
      </c>
      <c r="AI70" s="96">
        <f t="shared" si="44"/>
        <v>0</v>
      </c>
      <c r="AJ70" s="96">
        <f t="shared" si="44"/>
        <v>0</v>
      </c>
      <c r="AK70" s="96">
        <f t="shared" si="44"/>
        <v>0</v>
      </c>
      <c r="AL70" s="96">
        <f t="shared" si="44"/>
        <v>0</v>
      </c>
      <c r="AM70" s="96">
        <f t="shared" si="44"/>
        <v>0</v>
      </c>
      <c r="AN70" s="96">
        <f t="shared" si="44"/>
        <v>0</v>
      </c>
      <c r="AO70" s="96">
        <f t="shared" si="44"/>
        <v>0</v>
      </c>
      <c r="AP70" s="96">
        <f t="shared" si="44"/>
        <v>0</v>
      </c>
      <c r="AQ70" s="96">
        <f t="shared" si="44"/>
        <v>0</v>
      </c>
      <c r="AR70" s="96">
        <f t="shared" si="44"/>
        <v>0</v>
      </c>
      <c r="AS70" s="96">
        <f t="shared" si="44"/>
        <v>0</v>
      </c>
      <c r="AT70" s="96">
        <f t="shared" si="44"/>
        <v>0</v>
      </c>
      <c r="AU70" s="96">
        <f t="shared" si="44"/>
        <v>0</v>
      </c>
      <c r="AV70" s="96">
        <f t="shared" si="44"/>
        <v>0</v>
      </c>
      <c r="AW70" s="96">
        <f t="shared" si="44"/>
        <v>0</v>
      </c>
      <c r="AX70" s="96">
        <f t="shared" si="44"/>
        <v>0</v>
      </c>
      <c r="AY70" s="96">
        <f t="shared" si="44"/>
        <v>0</v>
      </c>
      <c r="AZ70" s="96">
        <f t="shared" si="44"/>
        <v>0</v>
      </c>
      <c r="BA70" s="96">
        <f t="shared" si="44"/>
        <v>0</v>
      </c>
      <c r="BB70" s="96">
        <f t="shared" si="44"/>
        <v>0</v>
      </c>
      <c r="BC70" s="96">
        <f t="shared" si="44"/>
        <v>0</v>
      </c>
    </row>
    <row r="71" spans="2:55" x14ac:dyDescent="0.2">
      <c r="B71" s="42"/>
      <c r="C71" s="90" t="s">
        <v>99</v>
      </c>
      <c r="D71" s="91"/>
      <c r="E71" s="58">
        <f>EPCBaseYear</f>
        <v>0</v>
      </c>
      <c r="F71" s="89">
        <v>0</v>
      </c>
      <c r="G71" s="96">
        <f>F71</f>
        <v>0</v>
      </c>
      <c r="H71" s="96">
        <f t="shared" si="44"/>
        <v>0</v>
      </c>
      <c r="I71" s="96">
        <f t="shared" si="44"/>
        <v>0</v>
      </c>
      <c r="J71" s="96">
        <f t="shared" si="44"/>
        <v>0</v>
      </c>
      <c r="K71" s="96">
        <f t="shared" si="44"/>
        <v>0</v>
      </c>
      <c r="L71" s="96">
        <f t="shared" si="44"/>
        <v>0</v>
      </c>
      <c r="M71" s="96">
        <f t="shared" si="44"/>
        <v>0</v>
      </c>
      <c r="N71" s="96">
        <f t="shared" si="44"/>
        <v>0</v>
      </c>
      <c r="O71" s="96">
        <f t="shared" si="44"/>
        <v>0</v>
      </c>
      <c r="P71" s="96">
        <f t="shared" si="44"/>
        <v>0</v>
      </c>
      <c r="Q71" s="96">
        <f t="shared" si="44"/>
        <v>0</v>
      </c>
      <c r="R71" s="96">
        <f t="shared" si="44"/>
        <v>0</v>
      </c>
      <c r="S71" s="96">
        <f t="shared" si="44"/>
        <v>0</v>
      </c>
      <c r="T71" s="96">
        <f t="shared" si="44"/>
        <v>0</v>
      </c>
      <c r="U71" s="96">
        <f t="shared" si="44"/>
        <v>0</v>
      </c>
      <c r="V71" s="96">
        <f t="shared" si="44"/>
        <v>0</v>
      </c>
      <c r="W71" s="96">
        <f t="shared" si="44"/>
        <v>0</v>
      </c>
      <c r="X71" s="96">
        <f t="shared" si="44"/>
        <v>0</v>
      </c>
      <c r="Y71" s="96">
        <f t="shared" si="44"/>
        <v>0</v>
      </c>
      <c r="Z71" s="96">
        <f t="shared" si="44"/>
        <v>0</v>
      </c>
      <c r="AA71" s="96">
        <f t="shared" si="44"/>
        <v>0</v>
      </c>
      <c r="AB71" s="96">
        <f t="shared" si="44"/>
        <v>0</v>
      </c>
      <c r="AC71" s="96">
        <f t="shared" si="44"/>
        <v>0</v>
      </c>
      <c r="AD71" s="96">
        <f t="shared" si="44"/>
        <v>0</v>
      </c>
      <c r="AE71" s="96">
        <f t="shared" si="44"/>
        <v>0</v>
      </c>
      <c r="AF71" s="96">
        <f t="shared" si="44"/>
        <v>0</v>
      </c>
      <c r="AG71" s="96">
        <f t="shared" si="44"/>
        <v>0</v>
      </c>
      <c r="AH71" s="96">
        <f t="shared" si="44"/>
        <v>0</v>
      </c>
      <c r="AI71" s="96">
        <f t="shared" si="44"/>
        <v>0</v>
      </c>
      <c r="AJ71" s="96">
        <f t="shared" si="44"/>
        <v>0</v>
      </c>
      <c r="AK71" s="96">
        <f t="shared" si="44"/>
        <v>0</v>
      </c>
      <c r="AL71" s="96">
        <f t="shared" si="44"/>
        <v>0</v>
      </c>
      <c r="AM71" s="96">
        <f t="shared" si="44"/>
        <v>0</v>
      </c>
      <c r="AN71" s="96">
        <f t="shared" si="44"/>
        <v>0</v>
      </c>
      <c r="AO71" s="96">
        <f t="shared" si="44"/>
        <v>0</v>
      </c>
      <c r="AP71" s="96">
        <f t="shared" si="44"/>
        <v>0</v>
      </c>
      <c r="AQ71" s="96">
        <f t="shared" si="44"/>
        <v>0</v>
      </c>
      <c r="AR71" s="96">
        <f t="shared" si="44"/>
        <v>0</v>
      </c>
      <c r="AS71" s="96">
        <f t="shared" si="44"/>
        <v>0</v>
      </c>
      <c r="AT71" s="96">
        <f t="shared" si="44"/>
        <v>0</v>
      </c>
      <c r="AU71" s="96">
        <f t="shared" si="44"/>
        <v>0</v>
      </c>
      <c r="AV71" s="96">
        <f t="shared" si="44"/>
        <v>0</v>
      </c>
      <c r="AW71" s="96">
        <f t="shared" si="44"/>
        <v>0</v>
      </c>
      <c r="AX71" s="96">
        <f t="shared" si="44"/>
        <v>0</v>
      </c>
      <c r="AY71" s="96">
        <f t="shared" si="44"/>
        <v>0</v>
      </c>
      <c r="AZ71" s="96">
        <f t="shared" si="44"/>
        <v>0</v>
      </c>
      <c r="BA71" s="96">
        <f t="shared" si="44"/>
        <v>0</v>
      </c>
      <c r="BB71" s="96">
        <f t="shared" si="44"/>
        <v>0</v>
      </c>
      <c r="BC71" s="96">
        <f t="shared" si="44"/>
        <v>0</v>
      </c>
    </row>
    <row r="72" spans="2:55" ht="15" x14ac:dyDescent="0.35">
      <c r="C72" s="38" t="s">
        <v>86</v>
      </c>
      <c r="F72" s="61">
        <f>SUM(F67:F71)</f>
        <v>0</v>
      </c>
      <c r="G72" s="61">
        <f>SUM(G67:G71)</f>
        <v>0</v>
      </c>
      <c r="H72" s="61">
        <f t="shared" ref="H72:BC72" si="46">SUM(H67:H71)</f>
        <v>0</v>
      </c>
      <c r="I72" s="61">
        <f t="shared" si="46"/>
        <v>0</v>
      </c>
      <c r="J72" s="61">
        <f t="shared" si="46"/>
        <v>0</v>
      </c>
      <c r="K72" s="61">
        <f t="shared" si="46"/>
        <v>0</v>
      </c>
      <c r="L72" s="61">
        <f t="shared" si="46"/>
        <v>0</v>
      </c>
      <c r="M72" s="61">
        <f t="shared" si="46"/>
        <v>0</v>
      </c>
      <c r="N72" s="61">
        <f t="shared" si="46"/>
        <v>0</v>
      </c>
      <c r="O72" s="61">
        <f t="shared" si="46"/>
        <v>0</v>
      </c>
      <c r="P72" s="61">
        <f t="shared" si="46"/>
        <v>0</v>
      </c>
      <c r="Q72" s="61">
        <f t="shared" si="46"/>
        <v>0</v>
      </c>
      <c r="R72" s="61">
        <f t="shared" si="46"/>
        <v>0</v>
      </c>
      <c r="S72" s="61">
        <f t="shared" si="46"/>
        <v>0</v>
      </c>
      <c r="T72" s="61">
        <f t="shared" si="46"/>
        <v>0</v>
      </c>
      <c r="U72" s="61">
        <f t="shared" si="46"/>
        <v>0</v>
      </c>
      <c r="V72" s="61">
        <f t="shared" si="46"/>
        <v>0</v>
      </c>
      <c r="W72" s="61">
        <f t="shared" si="46"/>
        <v>0</v>
      </c>
      <c r="X72" s="61">
        <f t="shared" si="46"/>
        <v>0</v>
      </c>
      <c r="Y72" s="61">
        <f t="shared" si="46"/>
        <v>0</v>
      </c>
      <c r="Z72" s="61">
        <f t="shared" si="46"/>
        <v>0</v>
      </c>
      <c r="AA72" s="61">
        <f t="shared" si="46"/>
        <v>0</v>
      </c>
      <c r="AB72" s="61">
        <f t="shared" si="46"/>
        <v>0</v>
      </c>
      <c r="AC72" s="61">
        <f t="shared" si="46"/>
        <v>0</v>
      </c>
      <c r="AD72" s="61">
        <f t="shared" si="46"/>
        <v>0</v>
      </c>
      <c r="AE72" s="61">
        <f t="shared" si="46"/>
        <v>0</v>
      </c>
      <c r="AF72" s="61">
        <f t="shared" si="46"/>
        <v>0</v>
      </c>
      <c r="AG72" s="61">
        <f t="shared" si="46"/>
        <v>0</v>
      </c>
      <c r="AH72" s="61">
        <f t="shared" si="46"/>
        <v>0</v>
      </c>
      <c r="AI72" s="61">
        <f t="shared" si="46"/>
        <v>0</v>
      </c>
      <c r="AJ72" s="61">
        <f t="shared" si="46"/>
        <v>0</v>
      </c>
      <c r="AK72" s="61">
        <f t="shared" si="46"/>
        <v>0</v>
      </c>
      <c r="AL72" s="61">
        <f t="shared" si="46"/>
        <v>0</v>
      </c>
      <c r="AM72" s="61">
        <f t="shared" si="46"/>
        <v>0</v>
      </c>
      <c r="AN72" s="61">
        <f t="shared" si="46"/>
        <v>0</v>
      </c>
      <c r="AO72" s="61">
        <f t="shared" si="46"/>
        <v>0</v>
      </c>
      <c r="AP72" s="61">
        <f t="shared" si="46"/>
        <v>0</v>
      </c>
      <c r="AQ72" s="61">
        <f t="shared" si="46"/>
        <v>0</v>
      </c>
      <c r="AR72" s="61">
        <f t="shared" si="46"/>
        <v>0</v>
      </c>
      <c r="AS72" s="61">
        <f t="shared" si="46"/>
        <v>0</v>
      </c>
      <c r="AT72" s="61">
        <f t="shared" si="46"/>
        <v>0</v>
      </c>
      <c r="AU72" s="61">
        <f t="shared" si="46"/>
        <v>0</v>
      </c>
      <c r="AV72" s="61">
        <f t="shared" si="46"/>
        <v>0</v>
      </c>
      <c r="AW72" s="61">
        <f t="shared" si="46"/>
        <v>0</v>
      </c>
      <c r="AX72" s="61">
        <f t="shared" si="46"/>
        <v>0</v>
      </c>
      <c r="AY72" s="61">
        <f t="shared" si="46"/>
        <v>0</v>
      </c>
      <c r="AZ72" s="61">
        <f t="shared" si="46"/>
        <v>0</v>
      </c>
      <c r="BA72" s="61">
        <f t="shared" si="46"/>
        <v>0</v>
      </c>
      <c r="BB72" s="61">
        <f t="shared" si="46"/>
        <v>0</v>
      </c>
      <c r="BC72" s="61">
        <f t="shared" si="46"/>
        <v>0</v>
      </c>
    </row>
    <row r="73" spans="2:55" x14ac:dyDescent="0.2">
      <c r="C73" s="38" t="s">
        <v>68</v>
      </c>
      <c r="E73" s="81">
        <f>CostEscalOM</f>
        <v>0</v>
      </c>
      <c r="F73" s="8">
        <f>F72*(1+RateSQ)^(F$5-EPCBaseYear)</f>
        <v>0</v>
      </c>
      <c r="G73" s="8">
        <f>G72*(1+RateSQ)^(G$5-EPCBaseYear)</f>
        <v>0</v>
      </c>
      <c r="H73" s="8">
        <f t="shared" ref="H73:BC73" si="47">H72*(1+RateSQ)^(H$5-EPCBaseYear)</f>
        <v>0</v>
      </c>
      <c r="I73" s="8">
        <f t="shared" si="47"/>
        <v>0</v>
      </c>
      <c r="J73" s="8">
        <f t="shared" si="47"/>
        <v>0</v>
      </c>
      <c r="K73" s="8">
        <f t="shared" si="47"/>
        <v>0</v>
      </c>
      <c r="L73" s="8">
        <f t="shared" si="47"/>
        <v>0</v>
      </c>
      <c r="M73" s="8">
        <f t="shared" si="47"/>
        <v>0</v>
      </c>
      <c r="N73" s="8">
        <f t="shared" si="47"/>
        <v>0</v>
      </c>
      <c r="O73" s="8">
        <f t="shared" si="47"/>
        <v>0</v>
      </c>
      <c r="P73" s="8">
        <f t="shared" si="47"/>
        <v>0</v>
      </c>
      <c r="Q73" s="8">
        <f t="shared" si="47"/>
        <v>0</v>
      </c>
      <c r="R73" s="8">
        <f t="shared" si="47"/>
        <v>0</v>
      </c>
      <c r="S73" s="8">
        <f t="shared" si="47"/>
        <v>0</v>
      </c>
      <c r="T73" s="8">
        <f t="shared" si="47"/>
        <v>0</v>
      </c>
      <c r="U73" s="8">
        <f t="shared" si="47"/>
        <v>0</v>
      </c>
      <c r="V73" s="8">
        <f t="shared" si="47"/>
        <v>0</v>
      </c>
      <c r="W73" s="8">
        <f t="shared" si="47"/>
        <v>0</v>
      </c>
      <c r="X73" s="8">
        <f t="shared" si="47"/>
        <v>0</v>
      </c>
      <c r="Y73" s="8">
        <f t="shared" si="47"/>
        <v>0</v>
      </c>
      <c r="Z73" s="8">
        <f t="shared" si="47"/>
        <v>0</v>
      </c>
      <c r="AA73" s="8">
        <f t="shared" si="47"/>
        <v>0</v>
      </c>
      <c r="AB73" s="8">
        <f t="shared" si="47"/>
        <v>0</v>
      </c>
      <c r="AC73" s="8">
        <f t="shared" si="47"/>
        <v>0</v>
      </c>
      <c r="AD73" s="8">
        <f t="shared" si="47"/>
        <v>0</v>
      </c>
      <c r="AE73" s="8">
        <f t="shared" si="47"/>
        <v>0</v>
      </c>
      <c r="AF73" s="8">
        <f t="shared" si="47"/>
        <v>0</v>
      </c>
      <c r="AG73" s="8">
        <f t="shared" si="47"/>
        <v>0</v>
      </c>
      <c r="AH73" s="8">
        <f t="shared" si="47"/>
        <v>0</v>
      </c>
      <c r="AI73" s="8">
        <f t="shared" si="47"/>
        <v>0</v>
      </c>
      <c r="AJ73" s="8">
        <f t="shared" si="47"/>
        <v>0</v>
      </c>
      <c r="AK73" s="8">
        <f t="shared" si="47"/>
        <v>0</v>
      </c>
      <c r="AL73" s="8">
        <f t="shared" si="47"/>
        <v>0</v>
      </c>
      <c r="AM73" s="8">
        <f t="shared" si="47"/>
        <v>0</v>
      </c>
      <c r="AN73" s="8">
        <f t="shared" si="47"/>
        <v>0</v>
      </c>
      <c r="AO73" s="8">
        <f t="shared" si="47"/>
        <v>0</v>
      </c>
      <c r="AP73" s="8">
        <f t="shared" si="47"/>
        <v>0</v>
      </c>
      <c r="AQ73" s="8">
        <f t="shared" si="47"/>
        <v>0</v>
      </c>
      <c r="AR73" s="8">
        <f t="shared" si="47"/>
        <v>0</v>
      </c>
      <c r="AS73" s="8">
        <f t="shared" si="47"/>
        <v>0</v>
      </c>
      <c r="AT73" s="8">
        <f t="shared" si="47"/>
        <v>0</v>
      </c>
      <c r="AU73" s="8">
        <f t="shared" si="47"/>
        <v>0</v>
      </c>
      <c r="AV73" s="8">
        <f t="shared" si="47"/>
        <v>0</v>
      </c>
      <c r="AW73" s="8">
        <f t="shared" si="47"/>
        <v>0</v>
      </c>
      <c r="AX73" s="8">
        <f t="shared" si="47"/>
        <v>0</v>
      </c>
      <c r="AY73" s="8">
        <f t="shared" si="47"/>
        <v>0</v>
      </c>
      <c r="AZ73" s="8">
        <f t="shared" si="47"/>
        <v>0</v>
      </c>
      <c r="BA73" s="8">
        <f t="shared" si="47"/>
        <v>0</v>
      </c>
      <c r="BB73" s="8">
        <f t="shared" si="47"/>
        <v>0</v>
      </c>
      <c r="BC73" s="8">
        <f t="shared" si="47"/>
        <v>0</v>
      </c>
    </row>
    <row r="74" spans="2:55" ht="15" x14ac:dyDescent="0.35">
      <c r="C74" s="38"/>
      <c r="E74" s="54"/>
      <c r="F74" s="61"/>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sheetData>
  <sheetProtection sheet="1" objects="1" scenarios="1"/>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34" max="5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N133"/>
  <sheetViews>
    <sheetView showGridLines="0" zoomScale="98" zoomScaleNormal="98" workbookViewId="0">
      <pane xSplit="6" ySplit="7" topLeftCell="G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Row="1" outlineLevelCol="1" x14ac:dyDescent="0.2"/>
  <cols>
    <col min="1" max="1" width="4.7109375" customWidth="1"/>
    <col min="2" max="3" width="3.28515625" customWidth="1"/>
    <col min="4" max="4" width="28.140625" customWidth="1"/>
    <col min="5" max="5" width="12.85546875" customWidth="1"/>
    <col min="6" max="6" width="11.28515625" customWidth="1"/>
    <col min="7" max="7" width="7.7109375" customWidth="1"/>
    <col min="8" max="8" width="11.28515625" customWidth="1"/>
    <col min="9" max="13" width="13.7109375" customWidth="1"/>
    <col min="14" max="17" width="13.7109375" customWidth="1" outlineLevel="1"/>
    <col min="18" max="18" width="13.7109375" customWidth="1"/>
    <col min="19" max="27" width="13.7109375" hidden="1" customWidth="1" outlineLevel="1"/>
    <col min="28" max="28" width="13.7109375" customWidth="1" collapsed="1"/>
    <col min="29" max="37" width="13.7109375" hidden="1" customWidth="1" outlineLevel="1"/>
    <col min="38" max="38" width="13.7109375" customWidth="1" collapsed="1"/>
    <col min="39" max="47" width="13.7109375" hidden="1" customWidth="1" outlineLevel="1"/>
    <col min="48" max="48" width="13.7109375" customWidth="1" collapsed="1"/>
    <col min="49" max="57" width="13.7109375" hidden="1" customWidth="1" outlineLevel="1"/>
    <col min="58" max="58" width="13.7109375" customWidth="1" collapsed="1"/>
    <col min="59" max="59" width="22.28515625" customWidth="1"/>
  </cols>
  <sheetData>
    <row r="1" spans="1:66" s="16" customFormat="1" ht="24.75" customHeight="1" x14ac:dyDescent="0.2">
      <c r="A1" s="119" t="s">
        <v>131</v>
      </c>
      <c r="B1" s="109"/>
    </row>
    <row r="2" spans="1:66" s="16" customFormat="1" ht="24.75" customHeight="1" x14ac:dyDescent="0.2">
      <c r="A2" s="122" t="e">
        <f>ProjName</f>
        <v>#REF!</v>
      </c>
      <c r="B2" s="32"/>
      <c r="C2" s="32"/>
      <c r="D2" s="32"/>
      <c r="E2" s="32"/>
    </row>
    <row r="3" spans="1:66" s="18" customFormat="1" ht="24.75" customHeight="1" x14ac:dyDescent="0.2">
      <c r="A3" s="130" t="s">
        <v>113</v>
      </c>
      <c r="B3" s="94"/>
      <c r="C3" s="94"/>
      <c r="D3" s="94"/>
      <c r="E3" s="93" t="s">
        <v>147</v>
      </c>
      <c r="F3" s="94"/>
      <c r="G3" s="94"/>
      <c r="H3" s="17"/>
      <c r="I3" s="17"/>
      <c r="J3" s="17"/>
      <c r="K3" s="17"/>
    </row>
    <row r="4" spans="1:66" ht="15" x14ac:dyDescent="0.2">
      <c r="A4" s="127" t="s">
        <v>49</v>
      </c>
    </row>
    <row r="5" spans="1:66" s="23" customFormat="1" x14ac:dyDescent="0.2">
      <c r="A5" s="121"/>
      <c r="E5" s="21"/>
      <c r="F5" s="33"/>
      <c r="G5" s="33"/>
      <c r="H5" s="33"/>
      <c r="I5" s="86">
        <f>FirstOps</f>
        <v>0</v>
      </c>
      <c r="J5" s="27">
        <f>I5+1</f>
        <v>1</v>
      </c>
      <c r="K5" s="27">
        <f>J5+1</f>
        <v>2</v>
      </c>
      <c r="L5" s="27">
        <f t="shared" ref="L5:BF5" si="0">K5+1</f>
        <v>3</v>
      </c>
      <c r="M5" s="27">
        <f t="shared" si="0"/>
        <v>4</v>
      </c>
      <c r="N5" s="27">
        <f t="shared" si="0"/>
        <v>5</v>
      </c>
      <c r="O5" s="27">
        <f t="shared" si="0"/>
        <v>6</v>
      </c>
      <c r="P5" s="27">
        <f t="shared" si="0"/>
        <v>7</v>
      </c>
      <c r="Q5" s="27">
        <f t="shared" si="0"/>
        <v>8</v>
      </c>
      <c r="R5" s="27">
        <f t="shared" si="0"/>
        <v>9</v>
      </c>
      <c r="S5" s="27">
        <f t="shared" si="0"/>
        <v>10</v>
      </c>
      <c r="T5" s="27">
        <f t="shared" si="0"/>
        <v>11</v>
      </c>
      <c r="U5" s="27">
        <f t="shared" si="0"/>
        <v>12</v>
      </c>
      <c r="V5" s="27">
        <f t="shared" si="0"/>
        <v>13</v>
      </c>
      <c r="W5" s="27">
        <f t="shared" si="0"/>
        <v>14</v>
      </c>
      <c r="X5" s="27">
        <f t="shared" si="0"/>
        <v>15</v>
      </c>
      <c r="Y5" s="27">
        <f t="shared" si="0"/>
        <v>16</v>
      </c>
      <c r="Z5" s="27">
        <f t="shared" si="0"/>
        <v>17</v>
      </c>
      <c r="AA5" s="27">
        <f t="shared" si="0"/>
        <v>18</v>
      </c>
      <c r="AB5" s="27">
        <f t="shared" si="0"/>
        <v>19</v>
      </c>
      <c r="AC5" s="27">
        <f t="shared" si="0"/>
        <v>20</v>
      </c>
      <c r="AD5" s="27">
        <f t="shared" si="0"/>
        <v>21</v>
      </c>
      <c r="AE5" s="27">
        <f t="shared" si="0"/>
        <v>22</v>
      </c>
      <c r="AF5" s="27">
        <f t="shared" si="0"/>
        <v>23</v>
      </c>
      <c r="AG5" s="27">
        <f t="shared" si="0"/>
        <v>24</v>
      </c>
      <c r="AH5" s="27">
        <f t="shared" si="0"/>
        <v>25</v>
      </c>
      <c r="AI5" s="27">
        <f t="shared" si="0"/>
        <v>26</v>
      </c>
      <c r="AJ5" s="27">
        <f t="shared" si="0"/>
        <v>27</v>
      </c>
      <c r="AK5" s="27">
        <f t="shared" si="0"/>
        <v>28</v>
      </c>
      <c r="AL5" s="27">
        <f t="shared" si="0"/>
        <v>29</v>
      </c>
      <c r="AM5" s="27">
        <f t="shared" si="0"/>
        <v>30</v>
      </c>
      <c r="AN5" s="27">
        <f t="shared" si="0"/>
        <v>31</v>
      </c>
      <c r="AO5" s="27">
        <f t="shared" si="0"/>
        <v>32</v>
      </c>
      <c r="AP5" s="27">
        <f t="shared" si="0"/>
        <v>33</v>
      </c>
      <c r="AQ5" s="27">
        <f t="shared" si="0"/>
        <v>34</v>
      </c>
      <c r="AR5" s="27">
        <f t="shared" si="0"/>
        <v>35</v>
      </c>
      <c r="AS5" s="27">
        <f t="shared" si="0"/>
        <v>36</v>
      </c>
      <c r="AT5" s="27">
        <f t="shared" si="0"/>
        <v>37</v>
      </c>
      <c r="AU5" s="27">
        <f t="shared" si="0"/>
        <v>38</v>
      </c>
      <c r="AV5" s="27">
        <f t="shared" si="0"/>
        <v>39</v>
      </c>
      <c r="AW5" s="27">
        <f t="shared" si="0"/>
        <v>40</v>
      </c>
      <c r="AX5" s="27">
        <f t="shared" si="0"/>
        <v>41</v>
      </c>
      <c r="AY5" s="27">
        <f t="shared" si="0"/>
        <v>42</v>
      </c>
      <c r="AZ5" s="27">
        <f t="shared" si="0"/>
        <v>43</v>
      </c>
      <c r="BA5" s="27">
        <f t="shared" si="0"/>
        <v>44</v>
      </c>
      <c r="BB5" s="27">
        <f t="shared" si="0"/>
        <v>45</v>
      </c>
      <c r="BC5" s="27">
        <f t="shared" si="0"/>
        <v>46</v>
      </c>
      <c r="BD5" s="27">
        <f t="shared" si="0"/>
        <v>47</v>
      </c>
      <c r="BE5" s="27">
        <f t="shared" si="0"/>
        <v>48</v>
      </c>
      <c r="BF5" s="27">
        <f t="shared" si="0"/>
        <v>49</v>
      </c>
    </row>
    <row r="6" spans="1:66" s="19" customFormat="1" ht="3.95" customHeight="1" x14ac:dyDescent="0.35">
      <c r="A6" s="128"/>
      <c r="E6" s="25"/>
      <c r="F6" s="20"/>
      <c r="G6" s="20"/>
      <c r="H6" s="20"/>
      <c r="I6" s="20"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c r="BD6" s="19" t="s">
        <v>35</v>
      </c>
      <c r="BE6" s="19" t="s">
        <v>35</v>
      </c>
      <c r="BF6" s="19" t="s">
        <v>35</v>
      </c>
    </row>
    <row r="7" spans="1:66" x14ac:dyDescent="0.2">
      <c r="A7" s="129"/>
      <c r="E7" s="1"/>
      <c r="I7" s="27">
        <v>1</v>
      </c>
      <c r="J7" s="27">
        <f>I7+1</f>
        <v>2</v>
      </c>
      <c r="K7" s="27">
        <f>J7+1</f>
        <v>3</v>
      </c>
      <c r="L7" s="27">
        <f t="shared" ref="L7:BF7" si="1">K7+1</f>
        <v>4</v>
      </c>
      <c r="M7" s="27">
        <f t="shared" si="1"/>
        <v>5</v>
      </c>
      <c r="N7" s="27">
        <f t="shared" si="1"/>
        <v>6</v>
      </c>
      <c r="O7" s="27">
        <f t="shared" si="1"/>
        <v>7</v>
      </c>
      <c r="P7" s="27">
        <f t="shared" si="1"/>
        <v>8</v>
      </c>
      <c r="Q7" s="27">
        <f t="shared" si="1"/>
        <v>9</v>
      </c>
      <c r="R7" s="27">
        <f t="shared" si="1"/>
        <v>10</v>
      </c>
      <c r="S7" s="27">
        <f t="shared" si="1"/>
        <v>11</v>
      </c>
      <c r="T7" s="27">
        <f t="shared" si="1"/>
        <v>12</v>
      </c>
      <c r="U7" s="27">
        <f t="shared" si="1"/>
        <v>13</v>
      </c>
      <c r="V7" s="27">
        <f t="shared" si="1"/>
        <v>14</v>
      </c>
      <c r="W7" s="27">
        <f t="shared" si="1"/>
        <v>15</v>
      </c>
      <c r="X7" s="27">
        <f t="shared" si="1"/>
        <v>16</v>
      </c>
      <c r="Y7" s="27">
        <f t="shared" si="1"/>
        <v>17</v>
      </c>
      <c r="Z7" s="27">
        <f t="shared" si="1"/>
        <v>18</v>
      </c>
      <c r="AA7" s="27">
        <f t="shared" si="1"/>
        <v>19</v>
      </c>
      <c r="AB7" s="27">
        <f t="shared" si="1"/>
        <v>20</v>
      </c>
      <c r="AC7" s="27">
        <f t="shared" si="1"/>
        <v>21</v>
      </c>
      <c r="AD7" s="27">
        <f t="shared" si="1"/>
        <v>22</v>
      </c>
      <c r="AE7" s="27">
        <f t="shared" si="1"/>
        <v>23</v>
      </c>
      <c r="AF7" s="27">
        <f t="shared" si="1"/>
        <v>24</v>
      </c>
      <c r="AG7" s="27">
        <f t="shared" si="1"/>
        <v>25</v>
      </c>
      <c r="AH7" s="27">
        <f t="shared" si="1"/>
        <v>26</v>
      </c>
      <c r="AI7" s="27">
        <f t="shared" si="1"/>
        <v>27</v>
      </c>
      <c r="AJ7" s="27">
        <f t="shared" si="1"/>
        <v>28</v>
      </c>
      <c r="AK7" s="27">
        <f t="shared" si="1"/>
        <v>29</v>
      </c>
      <c r="AL7" s="27">
        <f t="shared" si="1"/>
        <v>30</v>
      </c>
      <c r="AM7" s="27">
        <f t="shared" si="1"/>
        <v>31</v>
      </c>
      <c r="AN7" s="27">
        <f t="shared" si="1"/>
        <v>32</v>
      </c>
      <c r="AO7" s="27">
        <f t="shared" si="1"/>
        <v>33</v>
      </c>
      <c r="AP7" s="27">
        <f t="shared" si="1"/>
        <v>34</v>
      </c>
      <c r="AQ7" s="27">
        <f t="shared" si="1"/>
        <v>35</v>
      </c>
      <c r="AR7" s="27">
        <f t="shared" si="1"/>
        <v>36</v>
      </c>
      <c r="AS7" s="27">
        <f t="shared" si="1"/>
        <v>37</v>
      </c>
      <c r="AT7" s="27">
        <f t="shared" si="1"/>
        <v>38</v>
      </c>
      <c r="AU7" s="27">
        <f t="shared" si="1"/>
        <v>39</v>
      </c>
      <c r="AV7" s="27">
        <f t="shared" si="1"/>
        <v>40</v>
      </c>
      <c r="AW7" s="27">
        <f t="shared" si="1"/>
        <v>41</v>
      </c>
      <c r="AX7" s="27">
        <f t="shared" si="1"/>
        <v>42</v>
      </c>
      <c r="AY7" s="27">
        <f t="shared" si="1"/>
        <v>43</v>
      </c>
      <c r="AZ7" s="27">
        <f t="shared" si="1"/>
        <v>44</v>
      </c>
      <c r="BA7" s="27">
        <f t="shared" si="1"/>
        <v>45</v>
      </c>
      <c r="BB7" s="27">
        <f t="shared" si="1"/>
        <v>46</v>
      </c>
      <c r="BC7" s="27">
        <f t="shared" si="1"/>
        <v>47</v>
      </c>
      <c r="BD7" s="27">
        <f t="shared" si="1"/>
        <v>48</v>
      </c>
      <c r="BE7" s="27">
        <f t="shared" si="1"/>
        <v>49</v>
      </c>
      <c r="BF7" s="27">
        <f t="shared" si="1"/>
        <v>50</v>
      </c>
    </row>
    <row r="8" spans="1:66" ht="18" thickBot="1" x14ac:dyDescent="0.4">
      <c r="A8" s="36" t="s">
        <v>101</v>
      </c>
      <c r="F8" s="34" t="s">
        <v>48</v>
      </c>
      <c r="G8" s="34"/>
      <c r="H8" s="34"/>
    </row>
    <row r="9" spans="1:66" ht="14.25" thickTop="1" thickBot="1" x14ac:dyDescent="0.25">
      <c r="B9" s="31"/>
      <c r="E9" s="35">
        <f>PresentYear</f>
        <v>0</v>
      </c>
      <c r="F9" s="211" t="e">
        <f>SUM(I9:BF9)-H44</f>
        <v>#VALUE!</v>
      </c>
      <c r="G9" s="75"/>
      <c r="H9" s="75"/>
      <c r="I9" s="184" t="e">
        <f>IF(CapitalTrtmt="d/s",I$69/(1+DiscRat)^(I$5-PresentYear),I$19/(1+DiscRat)^(I$5-PresentYear))</f>
        <v>#VALUE!</v>
      </c>
      <c r="J9" s="30">
        <f t="shared" ref="J9:BF9" si="2">IF(CapitalTrtmt="d/s",J$69/(1+DiscRat)^(J$5-PresentYear),J$19/(1+DiscRat)^(J$5-PresentYear))</f>
        <v>0</v>
      </c>
      <c r="K9" s="30">
        <f t="shared" si="2"/>
        <v>0</v>
      </c>
      <c r="L9" s="30">
        <f t="shared" si="2"/>
        <v>0</v>
      </c>
      <c r="M9" s="30">
        <f t="shared" si="2"/>
        <v>0</v>
      </c>
      <c r="N9" s="30">
        <f t="shared" si="2"/>
        <v>0</v>
      </c>
      <c r="O9" s="30">
        <f t="shared" si="2"/>
        <v>0</v>
      </c>
      <c r="P9" s="30">
        <f t="shared" si="2"/>
        <v>0</v>
      </c>
      <c r="Q9" s="30">
        <f t="shared" si="2"/>
        <v>0</v>
      </c>
      <c r="R9" s="30">
        <f t="shared" si="2"/>
        <v>0</v>
      </c>
      <c r="S9" s="30">
        <f t="shared" si="2"/>
        <v>0</v>
      </c>
      <c r="T9" s="30">
        <f t="shared" si="2"/>
        <v>0</v>
      </c>
      <c r="U9" s="30">
        <f t="shared" si="2"/>
        <v>0</v>
      </c>
      <c r="V9" s="30">
        <f t="shared" si="2"/>
        <v>0</v>
      </c>
      <c r="W9" s="30">
        <f t="shared" si="2"/>
        <v>0</v>
      </c>
      <c r="X9" s="30">
        <f t="shared" si="2"/>
        <v>0</v>
      </c>
      <c r="Y9" s="30">
        <f t="shared" si="2"/>
        <v>0</v>
      </c>
      <c r="Z9" s="30">
        <f t="shared" si="2"/>
        <v>0</v>
      </c>
      <c r="AA9" s="30">
        <f t="shared" si="2"/>
        <v>0</v>
      </c>
      <c r="AB9" s="30">
        <f t="shared" si="2"/>
        <v>0</v>
      </c>
      <c r="AC9" s="30">
        <f t="shared" si="2"/>
        <v>0</v>
      </c>
      <c r="AD9" s="30">
        <f t="shared" si="2"/>
        <v>0</v>
      </c>
      <c r="AE9" s="30">
        <f t="shared" si="2"/>
        <v>0</v>
      </c>
      <c r="AF9" s="30">
        <f t="shared" si="2"/>
        <v>0</v>
      </c>
      <c r="AG9" s="30">
        <f t="shared" si="2"/>
        <v>0</v>
      </c>
      <c r="AH9" s="30">
        <f t="shared" si="2"/>
        <v>0</v>
      </c>
      <c r="AI9" s="30">
        <f t="shared" si="2"/>
        <v>0</v>
      </c>
      <c r="AJ9" s="30">
        <f t="shared" si="2"/>
        <v>0</v>
      </c>
      <c r="AK9" s="30">
        <f t="shared" si="2"/>
        <v>0</v>
      </c>
      <c r="AL9" s="30">
        <f t="shared" si="2"/>
        <v>0</v>
      </c>
      <c r="AM9" s="30">
        <f t="shared" si="2"/>
        <v>0</v>
      </c>
      <c r="AN9" s="30">
        <f t="shared" si="2"/>
        <v>0</v>
      </c>
      <c r="AO9" s="30">
        <f t="shared" si="2"/>
        <v>0</v>
      </c>
      <c r="AP9" s="30">
        <f t="shared" si="2"/>
        <v>0</v>
      </c>
      <c r="AQ9" s="30">
        <f t="shared" si="2"/>
        <v>0</v>
      </c>
      <c r="AR9" s="30">
        <f t="shared" si="2"/>
        <v>0</v>
      </c>
      <c r="AS9" s="30">
        <f t="shared" si="2"/>
        <v>0</v>
      </c>
      <c r="AT9" s="30">
        <f t="shared" si="2"/>
        <v>0</v>
      </c>
      <c r="AU9" s="30">
        <f t="shared" si="2"/>
        <v>0</v>
      </c>
      <c r="AV9" s="30">
        <f t="shared" si="2"/>
        <v>0</v>
      </c>
      <c r="AW9" s="30">
        <f t="shared" si="2"/>
        <v>0</v>
      </c>
      <c r="AX9" s="30">
        <f t="shared" si="2"/>
        <v>0</v>
      </c>
      <c r="AY9" s="30">
        <f t="shared" si="2"/>
        <v>0</v>
      </c>
      <c r="AZ9" s="30">
        <f t="shared" si="2"/>
        <v>0</v>
      </c>
      <c r="BA9" s="30">
        <f t="shared" si="2"/>
        <v>0</v>
      </c>
      <c r="BB9" s="30">
        <f t="shared" si="2"/>
        <v>0</v>
      </c>
      <c r="BC9" s="30">
        <f t="shared" si="2"/>
        <v>0</v>
      </c>
      <c r="BD9" s="30">
        <f t="shared" si="2"/>
        <v>0</v>
      </c>
      <c r="BE9" s="30">
        <f t="shared" si="2"/>
        <v>0</v>
      </c>
      <c r="BF9" s="30">
        <f t="shared" si="2"/>
        <v>0</v>
      </c>
    </row>
    <row r="10" spans="1:66" ht="13.5" thickTop="1" x14ac:dyDescent="0.2">
      <c r="B10" s="23"/>
      <c r="E10" s="1"/>
      <c r="F10" s="24"/>
      <c r="G10" s="24"/>
      <c r="H10" s="24"/>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row>
    <row r="11" spans="1:66" x14ac:dyDescent="0.2">
      <c r="A11" s="10" t="s">
        <v>60</v>
      </c>
      <c r="E11" s="1"/>
      <c r="F11" s="33" t="s">
        <v>34</v>
      </c>
      <c r="G11" s="33"/>
      <c r="H11" s="33"/>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66" ht="15" x14ac:dyDescent="0.35">
      <c r="B12" s="73" t="s">
        <v>108</v>
      </c>
      <c r="E12" s="1"/>
      <c r="F12" s="34" t="s">
        <v>19</v>
      </c>
      <c r="G12" s="34"/>
      <c r="H12" s="34"/>
      <c r="I12" s="27"/>
    </row>
    <row r="13" spans="1:66" x14ac:dyDescent="0.2">
      <c r="A13" s="23"/>
      <c r="C13" s="23" t="s">
        <v>130</v>
      </c>
      <c r="E13" s="26">
        <f>EPCBaseYear</f>
        <v>0</v>
      </c>
      <c r="F13" s="291">
        <f>'Hybrid - CAP'!F98/1000</f>
        <v>0</v>
      </c>
      <c r="G13" s="33"/>
      <c r="H13" s="33"/>
      <c r="I13" s="22">
        <f t="shared" ref="I13:BF13" si="3">I30+I37+I43</f>
        <v>0</v>
      </c>
      <c r="J13" s="22">
        <f t="shared" si="3"/>
        <v>0</v>
      </c>
      <c r="K13" s="22">
        <f t="shared" si="3"/>
        <v>0</v>
      </c>
      <c r="L13" s="22">
        <f t="shared" si="3"/>
        <v>0</v>
      </c>
      <c r="M13" s="22">
        <f t="shared" si="3"/>
        <v>0</v>
      </c>
      <c r="N13" s="22">
        <f t="shared" si="3"/>
        <v>0</v>
      </c>
      <c r="O13" s="22">
        <f t="shared" si="3"/>
        <v>0</v>
      </c>
      <c r="P13" s="22">
        <f t="shared" si="3"/>
        <v>0</v>
      </c>
      <c r="Q13" s="22">
        <f t="shared" si="3"/>
        <v>0</v>
      </c>
      <c r="R13" s="22">
        <f t="shared" si="3"/>
        <v>0</v>
      </c>
      <c r="S13" s="22">
        <f t="shared" si="3"/>
        <v>0</v>
      </c>
      <c r="T13" s="22">
        <f t="shared" si="3"/>
        <v>0</v>
      </c>
      <c r="U13" s="22">
        <f t="shared" si="3"/>
        <v>0</v>
      </c>
      <c r="V13" s="22">
        <f t="shared" si="3"/>
        <v>0</v>
      </c>
      <c r="W13" s="22">
        <f t="shared" si="3"/>
        <v>0</v>
      </c>
      <c r="X13" s="22">
        <f t="shared" si="3"/>
        <v>0</v>
      </c>
      <c r="Y13" s="22">
        <f t="shared" si="3"/>
        <v>0</v>
      </c>
      <c r="Z13" s="22">
        <f t="shared" si="3"/>
        <v>0</v>
      </c>
      <c r="AA13" s="22">
        <f t="shared" si="3"/>
        <v>0</v>
      </c>
      <c r="AB13" s="22">
        <f t="shared" si="3"/>
        <v>0</v>
      </c>
      <c r="AC13" s="22">
        <f t="shared" si="3"/>
        <v>0</v>
      </c>
      <c r="AD13" s="22">
        <f t="shared" si="3"/>
        <v>0</v>
      </c>
      <c r="AE13" s="22">
        <f t="shared" si="3"/>
        <v>0</v>
      </c>
      <c r="AF13" s="22">
        <f t="shared" si="3"/>
        <v>0</v>
      </c>
      <c r="AG13" s="22">
        <f t="shared" si="3"/>
        <v>0</v>
      </c>
      <c r="AH13" s="22">
        <f t="shared" si="3"/>
        <v>0</v>
      </c>
      <c r="AI13" s="22">
        <f t="shared" si="3"/>
        <v>0</v>
      </c>
      <c r="AJ13" s="22">
        <f t="shared" si="3"/>
        <v>0</v>
      </c>
      <c r="AK13" s="22">
        <f t="shared" si="3"/>
        <v>0</v>
      </c>
      <c r="AL13" s="22">
        <f t="shared" si="3"/>
        <v>0</v>
      </c>
      <c r="AM13" s="22">
        <f t="shared" si="3"/>
        <v>0</v>
      </c>
      <c r="AN13" s="22">
        <f t="shared" si="3"/>
        <v>0</v>
      </c>
      <c r="AO13" s="22">
        <f t="shared" si="3"/>
        <v>0</v>
      </c>
      <c r="AP13" s="22">
        <f t="shared" si="3"/>
        <v>0</v>
      </c>
      <c r="AQ13" s="22">
        <f t="shared" si="3"/>
        <v>0</v>
      </c>
      <c r="AR13" s="22">
        <f t="shared" si="3"/>
        <v>0</v>
      </c>
      <c r="AS13" s="22">
        <f t="shared" si="3"/>
        <v>0</v>
      </c>
      <c r="AT13" s="22">
        <f t="shared" si="3"/>
        <v>0</v>
      </c>
      <c r="AU13" s="22">
        <f t="shared" si="3"/>
        <v>0</v>
      </c>
      <c r="AV13" s="22">
        <f t="shared" si="3"/>
        <v>0</v>
      </c>
      <c r="AW13" s="22">
        <f t="shared" si="3"/>
        <v>0</v>
      </c>
      <c r="AX13" s="22">
        <f t="shared" si="3"/>
        <v>0</v>
      </c>
      <c r="AY13" s="22">
        <f t="shared" si="3"/>
        <v>0</v>
      </c>
      <c r="AZ13" s="22">
        <f t="shared" si="3"/>
        <v>0</v>
      </c>
      <c r="BA13" s="22">
        <f t="shared" si="3"/>
        <v>0</v>
      </c>
      <c r="BB13" s="22">
        <f t="shared" si="3"/>
        <v>0</v>
      </c>
      <c r="BC13" s="22">
        <f t="shared" si="3"/>
        <v>0</v>
      </c>
      <c r="BD13" s="22">
        <f t="shared" si="3"/>
        <v>0</v>
      </c>
      <c r="BE13" s="22">
        <f t="shared" si="3"/>
        <v>0</v>
      </c>
      <c r="BF13" s="22">
        <f t="shared" si="3"/>
        <v>0</v>
      </c>
      <c r="BG13" s="27"/>
      <c r="BH13" s="27"/>
      <c r="BI13" s="27"/>
      <c r="BJ13" s="27"/>
      <c r="BK13" s="27"/>
      <c r="BL13" s="27"/>
      <c r="BM13" s="27"/>
      <c r="BN13" s="27"/>
    </row>
    <row r="14" spans="1:66" x14ac:dyDescent="0.2">
      <c r="A14" s="23"/>
      <c r="C14" s="23" t="s">
        <v>118</v>
      </c>
      <c r="E14" s="26">
        <f>EPCBaseYear</f>
        <v>0</v>
      </c>
      <c r="F14" s="22">
        <f>SUM(F47:F48)+SUM(F49:F57)*F13+F58*F57*F13</f>
        <v>0</v>
      </c>
      <c r="G14" s="22"/>
      <c r="H14" s="22"/>
      <c r="I14" s="22">
        <f t="shared" ref="I14:AN14" si="4">SUM(I47:I49)+SUM(I50:I57)*I13+I58*I57*I13</f>
        <v>0</v>
      </c>
      <c r="J14" s="22">
        <f t="shared" si="4"/>
        <v>0</v>
      </c>
      <c r="K14" s="22">
        <f t="shared" si="4"/>
        <v>0</v>
      </c>
      <c r="L14" s="22">
        <f t="shared" si="4"/>
        <v>0</v>
      </c>
      <c r="M14" s="22">
        <f t="shared" si="4"/>
        <v>0</v>
      </c>
      <c r="N14" s="22">
        <f t="shared" si="4"/>
        <v>0</v>
      </c>
      <c r="O14" s="22">
        <f t="shared" si="4"/>
        <v>0</v>
      </c>
      <c r="P14" s="22">
        <f t="shared" si="4"/>
        <v>0</v>
      </c>
      <c r="Q14" s="22">
        <f t="shared" si="4"/>
        <v>0</v>
      </c>
      <c r="R14" s="22">
        <f t="shared" si="4"/>
        <v>0</v>
      </c>
      <c r="S14" s="22">
        <f t="shared" si="4"/>
        <v>0</v>
      </c>
      <c r="T14" s="22">
        <f t="shared" si="4"/>
        <v>0</v>
      </c>
      <c r="U14" s="22">
        <f t="shared" si="4"/>
        <v>0</v>
      </c>
      <c r="V14" s="22">
        <f t="shared" si="4"/>
        <v>0</v>
      </c>
      <c r="W14" s="22">
        <f t="shared" si="4"/>
        <v>0</v>
      </c>
      <c r="X14" s="22">
        <f t="shared" si="4"/>
        <v>0</v>
      </c>
      <c r="Y14" s="22">
        <f t="shared" si="4"/>
        <v>0</v>
      </c>
      <c r="Z14" s="22">
        <f t="shared" si="4"/>
        <v>0</v>
      </c>
      <c r="AA14" s="22">
        <f t="shared" si="4"/>
        <v>0</v>
      </c>
      <c r="AB14" s="22">
        <f t="shared" si="4"/>
        <v>0</v>
      </c>
      <c r="AC14" s="22">
        <f t="shared" si="4"/>
        <v>0</v>
      </c>
      <c r="AD14" s="22">
        <f t="shared" si="4"/>
        <v>0</v>
      </c>
      <c r="AE14" s="22">
        <f t="shared" si="4"/>
        <v>0</v>
      </c>
      <c r="AF14" s="22">
        <f t="shared" si="4"/>
        <v>0</v>
      </c>
      <c r="AG14" s="22">
        <f t="shared" si="4"/>
        <v>0</v>
      </c>
      <c r="AH14" s="22">
        <f t="shared" si="4"/>
        <v>0</v>
      </c>
      <c r="AI14" s="22">
        <f t="shared" si="4"/>
        <v>0</v>
      </c>
      <c r="AJ14" s="22">
        <f t="shared" si="4"/>
        <v>0</v>
      </c>
      <c r="AK14" s="22">
        <f t="shared" si="4"/>
        <v>0</v>
      </c>
      <c r="AL14" s="22">
        <f t="shared" si="4"/>
        <v>0</v>
      </c>
      <c r="AM14" s="22">
        <f t="shared" si="4"/>
        <v>0</v>
      </c>
      <c r="AN14" s="22">
        <f t="shared" si="4"/>
        <v>0</v>
      </c>
      <c r="AO14" s="22">
        <f t="shared" ref="AO14:BF14" si="5">SUM(AO47:AO49)+SUM(AO50:AO57)*AO13+AO58*AO57*AO13</f>
        <v>0</v>
      </c>
      <c r="AP14" s="22">
        <f t="shared" si="5"/>
        <v>0</v>
      </c>
      <c r="AQ14" s="22">
        <f t="shared" si="5"/>
        <v>0</v>
      </c>
      <c r="AR14" s="22">
        <f t="shared" si="5"/>
        <v>0</v>
      </c>
      <c r="AS14" s="22">
        <f t="shared" si="5"/>
        <v>0</v>
      </c>
      <c r="AT14" s="22">
        <f t="shared" si="5"/>
        <v>0</v>
      </c>
      <c r="AU14" s="22">
        <f t="shared" si="5"/>
        <v>0</v>
      </c>
      <c r="AV14" s="22">
        <f t="shared" si="5"/>
        <v>0</v>
      </c>
      <c r="AW14" s="22">
        <f t="shared" si="5"/>
        <v>0</v>
      </c>
      <c r="AX14" s="22">
        <f t="shared" si="5"/>
        <v>0</v>
      </c>
      <c r="AY14" s="22">
        <f t="shared" si="5"/>
        <v>0</v>
      </c>
      <c r="AZ14" s="22">
        <f t="shared" si="5"/>
        <v>0</v>
      </c>
      <c r="BA14" s="22">
        <f t="shared" si="5"/>
        <v>0</v>
      </c>
      <c r="BB14" s="22">
        <f t="shared" si="5"/>
        <v>0</v>
      </c>
      <c r="BC14" s="22">
        <f t="shared" si="5"/>
        <v>0</v>
      </c>
      <c r="BD14" s="22">
        <f t="shared" si="5"/>
        <v>0</v>
      </c>
      <c r="BE14" s="22">
        <f t="shared" si="5"/>
        <v>0</v>
      </c>
      <c r="BF14" s="22">
        <f t="shared" si="5"/>
        <v>0</v>
      </c>
    </row>
    <row r="15" spans="1:66" x14ac:dyDescent="0.2">
      <c r="A15" s="42"/>
      <c r="B15" s="67"/>
      <c r="C15" s="42"/>
      <c r="D15" s="42" t="s">
        <v>129</v>
      </c>
      <c r="E15" s="136"/>
      <c r="F15" s="15" t="str">
        <f>IF(ISNUMBER(F14/F13),F14/F13," ")</f>
        <v xml:space="preserve"> </v>
      </c>
      <c r="G15" s="15"/>
      <c r="H15" s="15"/>
      <c r="I15" s="15" t="str">
        <f t="shared" ref="I15:BF15" si="6">IF(ISNUMBER(I14/I13),I14/I13," ")</f>
        <v xml:space="preserve"> </v>
      </c>
      <c r="J15" s="15" t="str">
        <f t="shared" si="6"/>
        <v xml:space="preserve"> </v>
      </c>
      <c r="K15" s="15" t="str">
        <f t="shared" si="6"/>
        <v xml:space="preserve"> </v>
      </c>
      <c r="L15" s="15" t="str">
        <f t="shared" si="6"/>
        <v xml:space="preserve"> </v>
      </c>
      <c r="M15" s="15" t="str">
        <f t="shared" si="6"/>
        <v xml:space="preserve"> </v>
      </c>
      <c r="N15" s="15" t="str">
        <f t="shared" si="6"/>
        <v xml:space="preserve"> </v>
      </c>
      <c r="O15" s="15" t="str">
        <f t="shared" si="6"/>
        <v xml:space="preserve"> </v>
      </c>
      <c r="P15" s="15" t="str">
        <f t="shared" si="6"/>
        <v xml:space="preserve"> </v>
      </c>
      <c r="Q15" s="15" t="str">
        <f t="shared" si="6"/>
        <v xml:space="preserve"> </v>
      </c>
      <c r="R15" s="15" t="str">
        <f t="shared" si="6"/>
        <v xml:space="preserve"> </v>
      </c>
      <c r="S15" s="15" t="str">
        <f t="shared" si="6"/>
        <v xml:space="preserve"> </v>
      </c>
      <c r="T15" s="15" t="str">
        <f t="shared" si="6"/>
        <v xml:space="preserve"> </v>
      </c>
      <c r="U15" s="15" t="str">
        <f t="shared" si="6"/>
        <v xml:space="preserve"> </v>
      </c>
      <c r="V15" s="15" t="str">
        <f t="shared" si="6"/>
        <v xml:space="preserve"> </v>
      </c>
      <c r="W15" s="15" t="str">
        <f t="shared" si="6"/>
        <v xml:space="preserve"> </v>
      </c>
      <c r="X15" s="15" t="str">
        <f t="shared" si="6"/>
        <v xml:space="preserve"> </v>
      </c>
      <c r="Y15" s="15" t="str">
        <f t="shared" si="6"/>
        <v xml:space="preserve"> </v>
      </c>
      <c r="Z15" s="15" t="str">
        <f t="shared" si="6"/>
        <v xml:space="preserve"> </v>
      </c>
      <c r="AA15" s="15" t="str">
        <f t="shared" si="6"/>
        <v xml:space="preserve"> </v>
      </c>
      <c r="AB15" s="15" t="str">
        <f t="shared" si="6"/>
        <v xml:space="preserve"> </v>
      </c>
      <c r="AC15" s="15" t="str">
        <f t="shared" si="6"/>
        <v xml:space="preserve"> </v>
      </c>
      <c r="AD15" s="15" t="str">
        <f t="shared" si="6"/>
        <v xml:space="preserve"> </v>
      </c>
      <c r="AE15" s="15" t="str">
        <f t="shared" si="6"/>
        <v xml:space="preserve"> </v>
      </c>
      <c r="AF15" s="15" t="str">
        <f t="shared" si="6"/>
        <v xml:space="preserve"> </v>
      </c>
      <c r="AG15" s="15" t="str">
        <f t="shared" si="6"/>
        <v xml:space="preserve"> </v>
      </c>
      <c r="AH15" s="15" t="str">
        <f t="shared" si="6"/>
        <v xml:space="preserve"> </v>
      </c>
      <c r="AI15" s="15" t="str">
        <f t="shared" si="6"/>
        <v xml:space="preserve"> </v>
      </c>
      <c r="AJ15" s="15" t="str">
        <f t="shared" si="6"/>
        <v xml:space="preserve"> </v>
      </c>
      <c r="AK15" s="15" t="str">
        <f t="shared" si="6"/>
        <v xml:space="preserve"> </v>
      </c>
      <c r="AL15" s="15" t="str">
        <f t="shared" si="6"/>
        <v xml:space="preserve"> </v>
      </c>
      <c r="AM15" s="15" t="str">
        <f t="shared" si="6"/>
        <v xml:space="preserve"> </v>
      </c>
      <c r="AN15" s="15" t="str">
        <f t="shared" si="6"/>
        <v xml:space="preserve"> </v>
      </c>
      <c r="AO15" s="15" t="str">
        <f t="shared" si="6"/>
        <v xml:space="preserve"> </v>
      </c>
      <c r="AP15" s="15" t="str">
        <f t="shared" si="6"/>
        <v xml:space="preserve"> </v>
      </c>
      <c r="AQ15" s="15" t="str">
        <f t="shared" si="6"/>
        <v xml:space="preserve"> </v>
      </c>
      <c r="AR15" s="15" t="str">
        <f t="shared" si="6"/>
        <v xml:space="preserve"> </v>
      </c>
      <c r="AS15" s="15" t="str">
        <f t="shared" si="6"/>
        <v xml:space="preserve"> </v>
      </c>
      <c r="AT15" s="15" t="str">
        <f t="shared" si="6"/>
        <v xml:space="preserve"> </v>
      </c>
      <c r="AU15" s="15" t="str">
        <f t="shared" si="6"/>
        <v xml:space="preserve"> </v>
      </c>
      <c r="AV15" s="15" t="str">
        <f t="shared" si="6"/>
        <v xml:space="preserve"> </v>
      </c>
      <c r="AW15" s="15" t="str">
        <f t="shared" si="6"/>
        <v xml:space="preserve"> </v>
      </c>
      <c r="AX15" s="15" t="str">
        <f t="shared" si="6"/>
        <v xml:space="preserve"> </v>
      </c>
      <c r="AY15" s="15" t="str">
        <f t="shared" si="6"/>
        <v xml:space="preserve"> </v>
      </c>
      <c r="AZ15" s="15" t="str">
        <f t="shared" si="6"/>
        <v xml:space="preserve"> </v>
      </c>
      <c r="BA15" s="15" t="str">
        <f t="shared" si="6"/>
        <v xml:space="preserve"> </v>
      </c>
      <c r="BB15" s="15" t="str">
        <f t="shared" si="6"/>
        <v xml:space="preserve"> </v>
      </c>
      <c r="BC15" s="15" t="str">
        <f t="shared" si="6"/>
        <v xml:space="preserve"> </v>
      </c>
      <c r="BD15" s="15" t="str">
        <f t="shared" si="6"/>
        <v xml:space="preserve"> </v>
      </c>
      <c r="BE15" s="15" t="str">
        <f t="shared" si="6"/>
        <v xml:space="preserve"> </v>
      </c>
      <c r="BF15" s="15" t="str">
        <f t="shared" si="6"/>
        <v xml:space="preserve"> </v>
      </c>
      <c r="BG15" s="67"/>
      <c r="BH15" s="67"/>
    </row>
    <row r="16" spans="1:66" ht="3.95" customHeight="1" x14ac:dyDescent="0.35">
      <c r="A16" s="42"/>
      <c r="B16" s="67"/>
      <c r="C16" s="42"/>
      <c r="D16" s="42"/>
      <c r="E16" s="136"/>
      <c r="F16" s="137" t="s">
        <v>35</v>
      </c>
      <c r="G16" s="137"/>
      <c r="H16" s="137"/>
      <c r="I16" s="137" t="s">
        <v>35</v>
      </c>
      <c r="J16" s="137" t="s">
        <v>35</v>
      </c>
      <c r="K16" s="137" t="s">
        <v>35</v>
      </c>
      <c r="L16" s="137" t="s">
        <v>35</v>
      </c>
      <c r="M16" s="137" t="s">
        <v>35</v>
      </c>
      <c r="N16" s="137" t="s">
        <v>35</v>
      </c>
      <c r="O16" s="137" t="s">
        <v>35</v>
      </c>
      <c r="P16" s="137" t="s">
        <v>35</v>
      </c>
      <c r="Q16" s="137" t="s">
        <v>35</v>
      </c>
      <c r="R16" s="137" t="s">
        <v>35</v>
      </c>
      <c r="S16" s="137" t="s">
        <v>35</v>
      </c>
      <c r="T16" s="137" t="s">
        <v>35</v>
      </c>
      <c r="U16" s="137" t="s">
        <v>35</v>
      </c>
      <c r="V16" s="137" t="s">
        <v>35</v>
      </c>
      <c r="W16" s="137" t="s">
        <v>35</v>
      </c>
      <c r="X16" s="137" t="s">
        <v>35</v>
      </c>
      <c r="Y16" s="137" t="s">
        <v>35</v>
      </c>
      <c r="Z16" s="137" t="s">
        <v>35</v>
      </c>
      <c r="AA16" s="137" t="s">
        <v>35</v>
      </c>
      <c r="AB16" s="137" t="s">
        <v>35</v>
      </c>
      <c r="AC16" s="137" t="s">
        <v>35</v>
      </c>
      <c r="AD16" s="137" t="s">
        <v>35</v>
      </c>
      <c r="AE16" s="137" t="s">
        <v>35</v>
      </c>
      <c r="AF16" s="137" t="s">
        <v>35</v>
      </c>
      <c r="AG16" s="137" t="s">
        <v>35</v>
      </c>
      <c r="AH16" s="137" t="s">
        <v>35</v>
      </c>
      <c r="AI16" s="137" t="s">
        <v>35</v>
      </c>
      <c r="AJ16" s="137" t="s">
        <v>35</v>
      </c>
      <c r="AK16" s="137" t="s">
        <v>35</v>
      </c>
      <c r="AL16" s="137" t="s">
        <v>35</v>
      </c>
      <c r="AM16" s="137" t="s">
        <v>35</v>
      </c>
      <c r="AN16" s="137" t="s">
        <v>35</v>
      </c>
      <c r="AO16" s="137" t="s">
        <v>35</v>
      </c>
      <c r="AP16" s="137" t="s">
        <v>35</v>
      </c>
      <c r="AQ16" s="137" t="s">
        <v>35</v>
      </c>
      <c r="AR16" s="137" t="s">
        <v>35</v>
      </c>
      <c r="AS16" s="137" t="s">
        <v>35</v>
      </c>
      <c r="AT16" s="137" t="s">
        <v>35</v>
      </c>
      <c r="AU16" s="137" t="s">
        <v>35</v>
      </c>
      <c r="AV16" s="137" t="s">
        <v>35</v>
      </c>
      <c r="AW16" s="137" t="s">
        <v>35</v>
      </c>
      <c r="AX16" s="137" t="s">
        <v>35</v>
      </c>
      <c r="AY16" s="137" t="s">
        <v>35</v>
      </c>
      <c r="AZ16" s="137" t="s">
        <v>35</v>
      </c>
      <c r="BA16" s="137" t="s">
        <v>35</v>
      </c>
      <c r="BB16" s="137" t="s">
        <v>35</v>
      </c>
      <c r="BC16" s="137" t="s">
        <v>35</v>
      </c>
      <c r="BD16" s="137" t="s">
        <v>35</v>
      </c>
      <c r="BE16" s="137" t="s">
        <v>35</v>
      </c>
      <c r="BF16" s="137" t="s">
        <v>35</v>
      </c>
      <c r="BG16" s="67"/>
      <c r="BH16" s="67"/>
    </row>
    <row r="17" spans="1:66" x14ac:dyDescent="0.2">
      <c r="A17" s="42"/>
      <c r="B17" s="67"/>
      <c r="C17" s="42" t="s">
        <v>39</v>
      </c>
      <c r="D17" s="67"/>
      <c r="E17" s="138">
        <f>EPCBaseYear</f>
        <v>0</v>
      </c>
      <c r="F17" s="56">
        <f>F13+F14</f>
        <v>0</v>
      </c>
      <c r="G17" s="56"/>
      <c r="H17" s="56"/>
      <c r="I17" s="56">
        <f t="shared" ref="I17:BF17" si="7">I13+I14</f>
        <v>0</v>
      </c>
      <c r="J17" s="56">
        <f t="shared" si="7"/>
        <v>0</v>
      </c>
      <c r="K17" s="56">
        <f t="shared" si="7"/>
        <v>0</v>
      </c>
      <c r="L17" s="56">
        <f t="shared" si="7"/>
        <v>0</v>
      </c>
      <c r="M17" s="56">
        <f t="shared" si="7"/>
        <v>0</v>
      </c>
      <c r="N17" s="56">
        <f t="shared" si="7"/>
        <v>0</v>
      </c>
      <c r="O17" s="56">
        <f t="shared" si="7"/>
        <v>0</v>
      </c>
      <c r="P17" s="56">
        <f t="shared" si="7"/>
        <v>0</v>
      </c>
      <c r="Q17" s="56">
        <f t="shared" si="7"/>
        <v>0</v>
      </c>
      <c r="R17" s="56">
        <f t="shared" si="7"/>
        <v>0</v>
      </c>
      <c r="S17" s="56">
        <f t="shared" si="7"/>
        <v>0</v>
      </c>
      <c r="T17" s="56">
        <f t="shared" si="7"/>
        <v>0</v>
      </c>
      <c r="U17" s="56">
        <f t="shared" si="7"/>
        <v>0</v>
      </c>
      <c r="V17" s="56">
        <f t="shared" si="7"/>
        <v>0</v>
      </c>
      <c r="W17" s="56">
        <f t="shared" si="7"/>
        <v>0</v>
      </c>
      <c r="X17" s="56">
        <f t="shared" si="7"/>
        <v>0</v>
      </c>
      <c r="Y17" s="56">
        <f t="shared" si="7"/>
        <v>0</v>
      </c>
      <c r="Z17" s="56">
        <f t="shared" si="7"/>
        <v>0</v>
      </c>
      <c r="AA17" s="56">
        <f t="shared" si="7"/>
        <v>0</v>
      </c>
      <c r="AB17" s="56">
        <f t="shared" si="7"/>
        <v>0</v>
      </c>
      <c r="AC17" s="56">
        <f t="shared" si="7"/>
        <v>0</v>
      </c>
      <c r="AD17" s="56">
        <f t="shared" si="7"/>
        <v>0</v>
      </c>
      <c r="AE17" s="56">
        <f t="shared" si="7"/>
        <v>0</v>
      </c>
      <c r="AF17" s="56">
        <f t="shared" si="7"/>
        <v>0</v>
      </c>
      <c r="AG17" s="56">
        <f t="shared" si="7"/>
        <v>0</v>
      </c>
      <c r="AH17" s="56">
        <f t="shared" si="7"/>
        <v>0</v>
      </c>
      <c r="AI17" s="56">
        <f t="shared" si="7"/>
        <v>0</v>
      </c>
      <c r="AJ17" s="56">
        <f t="shared" si="7"/>
        <v>0</v>
      </c>
      <c r="AK17" s="56">
        <f t="shared" si="7"/>
        <v>0</v>
      </c>
      <c r="AL17" s="56">
        <f t="shared" si="7"/>
        <v>0</v>
      </c>
      <c r="AM17" s="56">
        <f t="shared" si="7"/>
        <v>0</v>
      </c>
      <c r="AN17" s="56">
        <f t="shared" si="7"/>
        <v>0</v>
      </c>
      <c r="AO17" s="56">
        <f t="shared" si="7"/>
        <v>0</v>
      </c>
      <c r="AP17" s="56">
        <f t="shared" si="7"/>
        <v>0</v>
      </c>
      <c r="AQ17" s="56">
        <f t="shared" si="7"/>
        <v>0</v>
      </c>
      <c r="AR17" s="56">
        <f t="shared" si="7"/>
        <v>0</v>
      </c>
      <c r="AS17" s="56">
        <f t="shared" si="7"/>
        <v>0</v>
      </c>
      <c r="AT17" s="56">
        <f t="shared" si="7"/>
        <v>0</v>
      </c>
      <c r="AU17" s="56">
        <f t="shared" si="7"/>
        <v>0</v>
      </c>
      <c r="AV17" s="56">
        <f t="shared" si="7"/>
        <v>0</v>
      </c>
      <c r="AW17" s="56">
        <f t="shared" si="7"/>
        <v>0</v>
      </c>
      <c r="AX17" s="56">
        <f t="shared" si="7"/>
        <v>0</v>
      </c>
      <c r="AY17" s="56">
        <f t="shared" si="7"/>
        <v>0</v>
      </c>
      <c r="AZ17" s="56">
        <f t="shared" si="7"/>
        <v>0</v>
      </c>
      <c r="BA17" s="56">
        <f t="shared" si="7"/>
        <v>0</v>
      </c>
      <c r="BB17" s="56">
        <f t="shared" si="7"/>
        <v>0</v>
      </c>
      <c r="BC17" s="56">
        <f t="shared" si="7"/>
        <v>0</v>
      </c>
      <c r="BD17" s="56">
        <f t="shared" si="7"/>
        <v>0</v>
      </c>
      <c r="BE17" s="56">
        <f t="shared" si="7"/>
        <v>0</v>
      </c>
      <c r="BF17" s="56">
        <f t="shared" si="7"/>
        <v>0</v>
      </c>
      <c r="BG17" s="67"/>
      <c r="BH17" s="67"/>
    </row>
    <row r="18" spans="1:66" ht="15" x14ac:dyDescent="0.35">
      <c r="A18" s="42"/>
      <c r="B18" s="67"/>
      <c r="C18" s="42" t="s">
        <v>38</v>
      </c>
      <c r="D18" s="67"/>
      <c r="E18" s="139">
        <f>CapCostConting</f>
        <v>0</v>
      </c>
      <c r="F18" s="140">
        <f>F17*$E18</f>
        <v>0</v>
      </c>
      <c r="G18" s="140"/>
      <c r="H18" s="140"/>
      <c r="I18" s="140">
        <f>I17*$E18</f>
        <v>0</v>
      </c>
      <c r="J18" s="140">
        <f t="shared" ref="J18:BF18" si="8">J17*$E18</f>
        <v>0</v>
      </c>
      <c r="K18" s="140">
        <f t="shared" si="8"/>
        <v>0</v>
      </c>
      <c r="L18" s="140">
        <f t="shared" si="8"/>
        <v>0</v>
      </c>
      <c r="M18" s="140">
        <f t="shared" si="8"/>
        <v>0</v>
      </c>
      <c r="N18" s="140">
        <f t="shared" si="8"/>
        <v>0</v>
      </c>
      <c r="O18" s="140">
        <f t="shared" si="8"/>
        <v>0</v>
      </c>
      <c r="P18" s="140">
        <f t="shared" si="8"/>
        <v>0</v>
      </c>
      <c r="Q18" s="140">
        <f t="shared" si="8"/>
        <v>0</v>
      </c>
      <c r="R18" s="140">
        <f t="shared" si="8"/>
        <v>0</v>
      </c>
      <c r="S18" s="140">
        <f t="shared" si="8"/>
        <v>0</v>
      </c>
      <c r="T18" s="140">
        <f t="shared" si="8"/>
        <v>0</v>
      </c>
      <c r="U18" s="140">
        <f t="shared" si="8"/>
        <v>0</v>
      </c>
      <c r="V18" s="140">
        <f t="shared" si="8"/>
        <v>0</v>
      </c>
      <c r="W18" s="140">
        <f t="shared" si="8"/>
        <v>0</v>
      </c>
      <c r="X18" s="140">
        <f t="shared" si="8"/>
        <v>0</v>
      </c>
      <c r="Y18" s="140">
        <f t="shared" si="8"/>
        <v>0</v>
      </c>
      <c r="Z18" s="140">
        <f t="shared" si="8"/>
        <v>0</v>
      </c>
      <c r="AA18" s="140">
        <f t="shared" si="8"/>
        <v>0</v>
      </c>
      <c r="AB18" s="140">
        <f t="shared" si="8"/>
        <v>0</v>
      </c>
      <c r="AC18" s="140">
        <f t="shared" si="8"/>
        <v>0</v>
      </c>
      <c r="AD18" s="140">
        <f t="shared" si="8"/>
        <v>0</v>
      </c>
      <c r="AE18" s="140">
        <f t="shared" si="8"/>
        <v>0</v>
      </c>
      <c r="AF18" s="140">
        <f t="shared" si="8"/>
        <v>0</v>
      </c>
      <c r="AG18" s="140">
        <f t="shared" si="8"/>
        <v>0</v>
      </c>
      <c r="AH18" s="140">
        <f t="shared" si="8"/>
        <v>0</v>
      </c>
      <c r="AI18" s="140">
        <f t="shared" si="8"/>
        <v>0</v>
      </c>
      <c r="AJ18" s="140">
        <f t="shared" si="8"/>
        <v>0</v>
      </c>
      <c r="AK18" s="140">
        <f t="shared" si="8"/>
        <v>0</v>
      </c>
      <c r="AL18" s="140">
        <f t="shared" si="8"/>
        <v>0</v>
      </c>
      <c r="AM18" s="140">
        <f t="shared" si="8"/>
        <v>0</v>
      </c>
      <c r="AN18" s="140">
        <f t="shared" si="8"/>
        <v>0</v>
      </c>
      <c r="AO18" s="140">
        <f t="shared" si="8"/>
        <v>0</v>
      </c>
      <c r="AP18" s="140">
        <f t="shared" si="8"/>
        <v>0</v>
      </c>
      <c r="AQ18" s="140">
        <f t="shared" si="8"/>
        <v>0</v>
      </c>
      <c r="AR18" s="140">
        <f t="shared" si="8"/>
        <v>0</v>
      </c>
      <c r="AS18" s="140">
        <f t="shared" si="8"/>
        <v>0</v>
      </c>
      <c r="AT18" s="140">
        <f t="shared" si="8"/>
        <v>0</v>
      </c>
      <c r="AU18" s="140">
        <f t="shared" si="8"/>
        <v>0</v>
      </c>
      <c r="AV18" s="140">
        <f t="shared" si="8"/>
        <v>0</v>
      </c>
      <c r="AW18" s="140">
        <f t="shared" si="8"/>
        <v>0</v>
      </c>
      <c r="AX18" s="140">
        <f t="shared" si="8"/>
        <v>0</v>
      </c>
      <c r="AY18" s="140">
        <f t="shared" si="8"/>
        <v>0</v>
      </c>
      <c r="AZ18" s="140">
        <f t="shared" si="8"/>
        <v>0</v>
      </c>
      <c r="BA18" s="140">
        <f t="shared" si="8"/>
        <v>0</v>
      </c>
      <c r="BB18" s="140">
        <f t="shared" si="8"/>
        <v>0</v>
      </c>
      <c r="BC18" s="140">
        <f t="shared" si="8"/>
        <v>0</v>
      </c>
      <c r="BD18" s="140">
        <f t="shared" si="8"/>
        <v>0</v>
      </c>
      <c r="BE18" s="140">
        <f t="shared" si="8"/>
        <v>0</v>
      </c>
      <c r="BF18" s="140">
        <f t="shared" si="8"/>
        <v>0</v>
      </c>
      <c r="BG18" s="67"/>
      <c r="BH18" s="67"/>
    </row>
    <row r="19" spans="1:66" ht="15" x14ac:dyDescent="0.35">
      <c r="A19" s="42"/>
      <c r="B19" s="67"/>
      <c r="C19" s="42" t="s">
        <v>116</v>
      </c>
      <c r="D19" s="67"/>
      <c r="E19" s="138">
        <f>EPCBaseYear</f>
        <v>0</v>
      </c>
      <c r="F19" s="141">
        <f>SUM(F17:F18)</f>
        <v>0</v>
      </c>
      <c r="G19" s="141"/>
      <c r="H19" s="141"/>
      <c r="I19" s="141" t="str">
        <f>IF(CapitalTrtmt="LS",F19," ")</f>
        <v xml:space="preserve"> </v>
      </c>
      <c r="J19" s="141">
        <f t="shared" ref="J19:BF19" si="9">SUM(J17:J18)</f>
        <v>0</v>
      </c>
      <c r="K19" s="141">
        <f t="shared" si="9"/>
        <v>0</v>
      </c>
      <c r="L19" s="141">
        <f t="shared" si="9"/>
        <v>0</v>
      </c>
      <c r="M19" s="141">
        <f t="shared" si="9"/>
        <v>0</v>
      </c>
      <c r="N19" s="141">
        <f t="shared" si="9"/>
        <v>0</v>
      </c>
      <c r="O19" s="141">
        <f t="shared" si="9"/>
        <v>0</v>
      </c>
      <c r="P19" s="141">
        <f t="shared" si="9"/>
        <v>0</v>
      </c>
      <c r="Q19" s="141">
        <f t="shared" si="9"/>
        <v>0</v>
      </c>
      <c r="R19" s="141">
        <f t="shared" si="9"/>
        <v>0</v>
      </c>
      <c r="S19" s="141">
        <f t="shared" si="9"/>
        <v>0</v>
      </c>
      <c r="T19" s="141">
        <f t="shared" si="9"/>
        <v>0</v>
      </c>
      <c r="U19" s="141">
        <f t="shared" si="9"/>
        <v>0</v>
      </c>
      <c r="V19" s="141">
        <f t="shared" si="9"/>
        <v>0</v>
      </c>
      <c r="W19" s="141">
        <f t="shared" si="9"/>
        <v>0</v>
      </c>
      <c r="X19" s="141">
        <f t="shared" si="9"/>
        <v>0</v>
      </c>
      <c r="Y19" s="141">
        <f t="shared" si="9"/>
        <v>0</v>
      </c>
      <c r="Z19" s="141">
        <f t="shared" si="9"/>
        <v>0</v>
      </c>
      <c r="AA19" s="141">
        <f t="shared" si="9"/>
        <v>0</v>
      </c>
      <c r="AB19" s="141">
        <f t="shared" si="9"/>
        <v>0</v>
      </c>
      <c r="AC19" s="141">
        <f t="shared" si="9"/>
        <v>0</v>
      </c>
      <c r="AD19" s="141">
        <f t="shared" si="9"/>
        <v>0</v>
      </c>
      <c r="AE19" s="141">
        <f t="shared" si="9"/>
        <v>0</v>
      </c>
      <c r="AF19" s="141">
        <f t="shared" si="9"/>
        <v>0</v>
      </c>
      <c r="AG19" s="141">
        <f t="shared" si="9"/>
        <v>0</v>
      </c>
      <c r="AH19" s="141">
        <f t="shared" si="9"/>
        <v>0</v>
      </c>
      <c r="AI19" s="141">
        <f t="shared" si="9"/>
        <v>0</v>
      </c>
      <c r="AJ19" s="141">
        <f t="shared" si="9"/>
        <v>0</v>
      </c>
      <c r="AK19" s="141">
        <f t="shared" si="9"/>
        <v>0</v>
      </c>
      <c r="AL19" s="141">
        <f t="shared" si="9"/>
        <v>0</v>
      </c>
      <c r="AM19" s="141">
        <f t="shared" si="9"/>
        <v>0</v>
      </c>
      <c r="AN19" s="141">
        <f t="shared" si="9"/>
        <v>0</v>
      </c>
      <c r="AO19" s="141">
        <f t="shared" si="9"/>
        <v>0</v>
      </c>
      <c r="AP19" s="141">
        <f t="shared" si="9"/>
        <v>0</v>
      </c>
      <c r="AQ19" s="141">
        <f t="shared" si="9"/>
        <v>0</v>
      </c>
      <c r="AR19" s="141">
        <f t="shared" si="9"/>
        <v>0</v>
      </c>
      <c r="AS19" s="141">
        <f t="shared" si="9"/>
        <v>0</v>
      </c>
      <c r="AT19" s="141">
        <f t="shared" si="9"/>
        <v>0</v>
      </c>
      <c r="AU19" s="141">
        <f t="shared" si="9"/>
        <v>0</v>
      </c>
      <c r="AV19" s="141">
        <f t="shared" si="9"/>
        <v>0</v>
      </c>
      <c r="AW19" s="141">
        <f t="shared" si="9"/>
        <v>0</v>
      </c>
      <c r="AX19" s="141">
        <f t="shared" si="9"/>
        <v>0</v>
      </c>
      <c r="AY19" s="141">
        <f t="shared" si="9"/>
        <v>0</v>
      </c>
      <c r="AZ19" s="141">
        <f t="shared" si="9"/>
        <v>0</v>
      </c>
      <c r="BA19" s="141">
        <f t="shared" si="9"/>
        <v>0</v>
      </c>
      <c r="BB19" s="141">
        <f t="shared" si="9"/>
        <v>0</v>
      </c>
      <c r="BC19" s="141">
        <f t="shared" si="9"/>
        <v>0</v>
      </c>
      <c r="BD19" s="141">
        <f t="shared" si="9"/>
        <v>0</v>
      </c>
      <c r="BE19" s="141">
        <f t="shared" si="9"/>
        <v>0</v>
      </c>
      <c r="BF19" s="141">
        <f t="shared" si="9"/>
        <v>0</v>
      </c>
      <c r="BG19" s="67"/>
      <c r="BH19" s="67"/>
    </row>
    <row r="20" spans="1:66" x14ac:dyDescent="0.2">
      <c r="A20" s="42"/>
      <c r="B20" s="67"/>
      <c r="C20" s="142" t="s">
        <v>115</v>
      </c>
      <c r="D20" s="67"/>
      <c r="E20" s="13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67"/>
      <c r="BH20" s="67"/>
    </row>
    <row r="21" spans="1:66" x14ac:dyDescent="0.2">
      <c r="A21" s="42"/>
      <c r="B21" s="42"/>
      <c r="C21" s="67"/>
      <c r="D21" s="67"/>
      <c r="E21" s="56"/>
      <c r="F21" s="56"/>
      <c r="G21" s="56"/>
      <c r="H21" s="143" t="s">
        <v>93</v>
      </c>
      <c r="I21" s="67"/>
      <c r="J21" s="67"/>
      <c r="K21" s="67"/>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67"/>
      <c r="BH21" s="67"/>
    </row>
    <row r="22" spans="1:66" x14ac:dyDescent="0.2">
      <c r="A22" s="42"/>
      <c r="B22" s="144" t="s">
        <v>109</v>
      </c>
      <c r="C22" s="67"/>
      <c r="D22" s="67"/>
      <c r="E22" s="145" t="s">
        <v>85</v>
      </c>
      <c r="F22" s="146">
        <f>EPCBaseYear</f>
        <v>0</v>
      </c>
      <c r="G22" s="147"/>
      <c r="H22" s="143" t="s">
        <v>94</v>
      </c>
      <c r="I22" s="67"/>
      <c r="J22" s="67"/>
      <c r="K22" s="67"/>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67"/>
      <c r="BH22" s="67"/>
    </row>
    <row r="23" spans="1:66" x14ac:dyDescent="0.2">
      <c r="A23" s="42"/>
      <c r="B23" s="67"/>
      <c r="C23" s="144" t="s">
        <v>111</v>
      </c>
      <c r="D23" s="67"/>
      <c r="E23" s="145" t="s">
        <v>89</v>
      </c>
      <c r="F23" s="148" t="s">
        <v>59</v>
      </c>
      <c r="G23" s="145" t="s">
        <v>87</v>
      </c>
      <c r="H23" s="143" t="s">
        <v>95</v>
      </c>
      <c r="I23" s="147" t="s">
        <v>91</v>
      </c>
      <c r="J23" s="67"/>
      <c r="K23" s="67"/>
      <c r="L23" s="14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row>
    <row r="24" spans="1:66" ht="3.95" customHeight="1" x14ac:dyDescent="0.35">
      <c r="A24" s="149"/>
      <c r="B24" s="149"/>
      <c r="C24" s="149"/>
      <c r="D24" s="149"/>
      <c r="E24" s="150" t="s">
        <v>35</v>
      </c>
      <c r="F24" s="151" t="s">
        <v>35</v>
      </c>
      <c r="G24" s="152" t="s">
        <v>35</v>
      </c>
      <c r="H24" s="153" t="s">
        <v>35</v>
      </c>
      <c r="I24" s="154" t="s">
        <v>35</v>
      </c>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49"/>
      <c r="BH24" s="149"/>
      <c r="BI24" s="19"/>
      <c r="BJ24" s="19"/>
      <c r="BK24" s="19"/>
      <c r="BL24" s="19"/>
      <c r="BM24" s="19"/>
      <c r="BN24" s="19"/>
    </row>
    <row r="25" spans="1:66" x14ac:dyDescent="0.2">
      <c r="A25" s="42"/>
      <c r="B25" s="67"/>
      <c r="C25" s="155" t="s">
        <v>119</v>
      </c>
      <c r="D25" s="156"/>
      <c r="E25" s="157">
        <v>20</v>
      </c>
      <c r="F25" s="98">
        <v>0</v>
      </c>
      <c r="G25" s="158">
        <f>IF(E25&gt;0,TRUNC((LCCPeriod-1)/E25),0)</f>
        <v>0</v>
      </c>
      <c r="H25" s="113">
        <f>IF(IF(E25&gt;0,(1-((LCCPeriod/E25)-TRUNC(LCCPeriod/E25)))*F25,0)=F25,0,IF(E25&gt;0,(1-((LCCPeriod/E25)-TRUNC(LCCPeriod/E25)))*F25,0))</f>
        <v>0</v>
      </c>
      <c r="I25" s="159">
        <f t="shared" ref="I25:X25" si="10">IF($E25&gt;0,IF(I$7&lt;LCCPeriod,IF(I$7/$E25=INT(I$7/$E25),$F25,0),0),0)</f>
        <v>0</v>
      </c>
      <c r="J25" s="159">
        <f t="shared" si="10"/>
        <v>0</v>
      </c>
      <c r="K25" s="159">
        <f t="shared" si="10"/>
        <v>0</v>
      </c>
      <c r="L25" s="159">
        <f t="shared" si="10"/>
        <v>0</v>
      </c>
      <c r="M25" s="159">
        <f t="shared" si="10"/>
        <v>0</v>
      </c>
      <c r="N25" s="159">
        <f t="shared" si="10"/>
        <v>0</v>
      </c>
      <c r="O25" s="159">
        <f t="shared" si="10"/>
        <v>0</v>
      </c>
      <c r="P25" s="159">
        <f t="shared" si="10"/>
        <v>0</v>
      </c>
      <c r="Q25" s="159">
        <f t="shared" si="10"/>
        <v>0</v>
      </c>
      <c r="R25" s="159">
        <f t="shared" si="10"/>
        <v>0</v>
      </c>
      <c r="S25" s="159">
        <f t="shared" si="10"/>
        <v>0</v>
      </c>
      <c r="T25" s="159">
        <f t="shared" si="10"/>
        <v>0</v>
      </c>
      <c r="U25" s="159">
        <f t="shared" si="10"/>
        <v>0</v>
      </c>
      <c r="V25" s="159">
        <f t="shared" si="10"/>
        <v>0</v>
      </c>
      <c r="W25" s="159">
        <f t="shared" si="10"/>
        <v>0</v>
      </c>
      <c r="X25" s="159">
        <f t="shared" si="10"/>
        <v>0</v>
      </c>
      <c r="Y25" s="159">
        <f t="shared" ref="Y25:BF25" si="11">IF($E25&gt;0,IF(Y$7&lt;LCCPeriod,IF(Y$7/$E25=INT(Y$7/$E25),$F25,0),0),0)</f>
        <v>0</v>
      </c>
      <c r="Z25" s="159">
        <f t="shared" si="11"/>
        <v>0</v>
      </c>
      <c r="AA25" s="159">
        <f t="shared" si="11"/>
        <v>0</v>
      </c>
      <c r="AB25" s="159">
        <f t="shared" si="11"/>
        <v>0</v>
      </c>
      <c r="AC25" s="159">
        <f t="shared" si="11"/>
        <v>0</v>
      </c>
      <c r="AD25" s="159">
        <f t="shared" si="11"/>
        <v>0</v>
      </c>
      <c r="AE25" s="159">
        <f t="shared" si="11"/>
        <v>0</v>
      </c>
      <c r="AF25" s="159">
        <f t="shared" si="11"/>
        <v>0</v>
      </c>
      <c r="AG25" s="159">
        <f t="shared" si="11"/>
        <v>0</v>
      </c>
      <c r="AH25" s="159">
        <f t="shared" si="11"/>
        <v>0</v>
      </c>
      <c r="AI25" s="159">
        <f t="shared" si="11"/>
        <v>0</v>
      </c>
      <c r="AJ25" s="159">
        <f t="shared" si="11"/>
        <v>0</v>
      </c>
      <c r="AK25" s="159">
        <f t="shared" si="11"/>
        <v>0</v>
      </c>
      <c r="AL25" s="159">
        <f t="shared" si="11"/>
        <v>0</v>
      </c>
      <c r="AM25" s="159">
        <f t="shared" si="11"/>
        <v>0</v>
      </c>
      <c r="AN25" s="159">
        <f t="shared" si="11"/>
        <v>0</v>
      </c>
      <c r="AO25" s="159">
        <f t="shared" si="11"/>
        <v>0</v>
      </c>
      <c r="AP25" s="159">
        <f t="shared" si="11"/>
        <v>0</v>
      </c>
      <c r="AQ25" s="159">
        <f t="shared" si="11"/>
        <v>0</v>
      </c>
      <c r="AR25" s="159">
        <f t="shared" si="11"/>
        <v>0</v>
      </c>
      <c r="AS25" s="159">
        <f t="shared" si="11"/>
        <v>0</v>
      </c>
      <c r="AT25" s="159">
        <f t="shared" si="11"/>
        <v>0</v>
      </c>
      <c r="AU25" s="159">
        <f t="shared" si="11"/>
        <v>0</v>
      </c>
      <c r="AV25" s="159">
        <f t="shared" si="11"/>
        <v>0</v>
      </c>
      <c r="AW25" s="159">
        <f t="shared" si="11"/>
        <v>0</v>
      </c>
      <c r="AX25" s="159">
        <f t="shared" si="11"/>
        <v>0</v>
      </c>
      <c r="AY25" s="159">
        <f t="shared" si="11"/>
        <v>0</v>
      </c>
      <c r="AZ25" s="159">
        <f t="shared" si="11"/>
        <v>0</v>
      </c>
      <c r="BA25" s="159">
        <f t="shared" si="11"/>
        <v>0</v>
      </c>
      <c r="BB25" s="159">
        <f t="shared" si="11"/>
        <v>0</v>
      </c>
      <c r="BC25" s="159">
        <f t="shared" si="11"/>
        <v>0</v>
      </c>
      <c r="BD25" s="159">
        <f t="shared" si="11"/>
        <v>0</v>
      </c>
      <c r="BE25" s="159">
        <f t="shared" si="11"/>
        <v>0</v>
      </c>
      <c r="BF25" s="159">
        <f t="shared" si="11"/>
        <v>0</v>
      </c>
      <c r="BG25" s="67"/>
      <c r="BH25" s="67"/>
    </row>
    <row r="26" spans="1:66" x14ac:dyDescent="0.2">
      <c r="A26" s="42"/>
      <c r="B26" s="67"/>
      <c r="C26" s="155" t="s">
        <v>110</v>
      </c>
      <c r="D26" s="156"/>
      <c r="E26" s="157">
        <v>5</v>
      </c>
      <c r="F26" s="98">
        <v>0</v>
      </c>
      <c r="G26" s="158">
        <f>IF(E26&gt;0,TRUNC((LCCPeriod-1)/E26),0)</f>
        <v>0</v>
      </c>
      <c r="H26" s="114">
        <f>IF(IF(E26&gt;0,(1-((LCCPeriod/E26)-TRUNC(LCCPeriod/E26)))*F26,0)=F26,0,IF(E26&gt;0,(1-((LCCPeriod/E26)-TRUNC(LCCPeriod/E26)))*F26,0))</f>
        <v>0</v>
      </c>
      <c r="I26" s="68">
        <f t="shared" ref="I26:X29" si="12">IF(I$25&gt;0,0,IF($E26&gt;0,IF(I$7&lt;LCCPeriod,IF(I$7/$E26=INT(I$7/$E26),$F26,0),0),0))</f>
        <v>0</v>
      </c>
      <c r="J26" s="68">
        <f t="shared" si="12"/>
        <v>0</v>
      </c>
      <c r="K26" s="68">
        <f t="shared" si="12"/>
        <v>0</v>
      </c>
      <c r="L26" s="68">
        <f t="shared" si="12"/>
        <v>0</v>
      </c>
      <c r="M26" s="68">
        <f t="shared" si="12"/>
        <v>0</v>
      </c>
      <c r="N26" s="68">
        <f t="shared" si="12"/>
        <v>0</v>
      </c>
      <c r="O26" s="68">
        <f t="shared" si="12"/>
        <v>0</v>
      </c>
      <c r="P26" s="68">
        <f t="shared" si="12"/>
        <v>0</v>
      </c>
      <c r="Q26" s="68">
        <f t="shared" si="12"/>
        <v>0</v>
      </c>
      <c r="R26" s="68">
        <f t="shared" si="12"/>
        <v>0</v>
      </c>
      <c r="S26" s="68">
        <f t="shared" si="12"/>
        <v>0</v>
      </c>
      <c r="T26" s="68">
        <f t="shared" si="12"/>
        <v>0</v>
      </c>
      <c r="U26" s="68">
        <f t="shared" si="12"/>
        <v>0</v>
      </c>
      <c r="V26" s="68">
        <f t="shared" si="12"/>
        <v>0</v>
      </c>
      <c r="W26" s="68">
        <f t="shared" si="12"/>
        <v>0</v>
      </c>
      <c r="X26" s="68">
        <f t="shared" si="12"/>
        <v>0</v>
      </c>
      <c r="Y26" s="68">
        <f t="shared" ref="Y26:AN29" si="13">IF(Y$25&gt;0,0,IF($E26&gt;0,IF(Y$7&lt;LCCPeriod,IF(Y$7/$E26=INT(Y$7/$E26),$F26,0),0),0))</f>
        <v>0</v>
      </c>
      <c r="Z26" s="68">
        <f t="shared" si="13"/>
        <v>0</v>
      </c>
      <c r="AA26" s="68">
        <f t="shared" si="13"/>
        <v>0</v>
      </c>
      <c r="AB26" s="68">
        <f t="shared" si="13"/>
        <v>0</v>
      </c>
      <c r="AC26" s="68">
        <f t="shared" si="13"/>
        <v>0</v>
      </c>
      <c r="AD26" s="68">
        <f t="shared" si="13"/>
        <v>0</v>
      </c>
      <c r="AE26" s="68">
        <f t="shared" si="13"/>
        <v>0</v>
      </c>
      <c r="AF26" s="68">
        <f t="shared" si="13"/>
        <v>0</v>
      </c>
      <c r="AG26" s="68">
        <f t="shared" si="13"/>
        <v>0</v>
      </c>
      <c r="AH26" s="68">
        <f t="shared" si="13"/>
        <v>0</v>
      </c>
      <c r="AI26" s="68">
        <f t="shared" si="13"/>
        <v>0</v>
      </c>
      <c r="AJ26" s="68">
        <f t="shared" si="13"/>
        <v>0</v>
      </c>
      <c r="AK26" s="68">
        <f t="shared" si="13"/>
        <v>0</v>
      </c>
      <c r="AL26" s="68">
        <f t="shared" si="13"/>
        <v>0</v>
      </c>
      <c r="AM26" s="68">
        <f t="shared" si="13"/>
        <v>0</v>
      </c>
      <c r="AN26" s="68">
        <f t="shared" si="13"/>
        <v>0</v>
      </c>
      <c r="AO26" s="68">
        <f t="shared" ref="AO26:BD29" si="14">IF(AO$25&gt;0,0,IF($E26&gt;0,IF(AO$7&lt;LCCPeriod,IF(AO$7/$E26=INT(AO$7/$E26),$F26,0),0),0))</f>
        <v>0</v>
      </c>
      <c r="AP26" s="68">
        <f t="shared" si="14"/>
        <v>0</v>
      </c>
      <c r="AQ26" s="68">
        <f t="shared" si="14"/>
        <v>0</v>
      </c>
      <c r="AR26" s="68">
        <f t="shared" si="14"/>
        <v>0</v>
      </c>
      <c r="AS26" s="68">
        <f t="shared" si="14"/>
        <v>0</v>
      </c>
      <c r="AT26" s="68">
        <f t="shared" si="14"/>
        <v>0</v>
      </c>
      <c r="AU26" s="68">
        <f t="shared" si="14"/>
        <v>0</v>
      </c>
      <c r="AV26" s="68">
        <f t="shared" si="14"/>
        <v>0</v>
      </c>
      <c r="AW26" s="68">
        <f t="shared" si="14"/>
        <v>0</v>
      </c>
      <c r="AX26" s="68">
        <f t="shared" si="14"/>
        <v>0</v>
      </c>
      <c r="AY26" s="68">
        <f t="shared" si="14"/>
        <v>0</v>
      </c>
      <c r="AZ26" s="68">
        <f t="shared" si="14"/>
        <v>0</v>
      </c>
      <c r="BA26" s="68">
        <f t="shared" si="14"/>
        <v>0</v>
      </c>
      <c r="BB26" s="68">
        <f t="shared" si="14"/>
        <v>0</v>
      </c>
      <c r="BC26" s="68">
        <f t="shared" si="14"/>
        <v>0</v>
      </c>
      <c r="BD26" s="68">
        <f t="shared" si="14"/>
        <v>0</v>
      </c>
      <c r="BE26" s="68">
        <f t="shared" ref="BE26:BF29" si="15">IF(BE$25&gt;0,0,IF($E26&gt;0,IF(BE$7&lt;LCCPeriod,IF(BE$7/$E26=INT(BE$7/$E26),$F26,0),0),0))</f>
        <v>0</v>
      </c>
      <c r="BF26" s="68">
        <f t="shared" si="15"/>
        <v>0</v>
      </c>
      <c r="BG26" s="67"/>
      <c r="BH26" s="67"/>
    </row>
    <row r="27" spans="1:66" x14ac:dyDescent="0.2">
      <c r="A27" s="42"/>
      <c r="B27" s="67"/>
      <c r="C27" s="155" t="s">
        <v>110</v>
      </c>
      <c r="D27" s="156"/>
      <c r="E27" s="157">
        <v>5</v>
      </c>
      <c r="F27" s="98">
        <v>0</v>
      </c>
      <c r="G27" s="158">
        <f>IF(E27&gt;0,TRUNC((LCCPeriod-1)/E27),0)</f>
        <v>0</v>
      </c>
      <c r="H27" s="114">
        <f>IF(IF(E27&gt;0,(1-((LCCPeriod/E27)-TRUNC(LCCPeriod/E27)))*F27,0)=F27,0,IF(E27&gt;0,(1-((LCCPeriod/E27)-TRUNC(LCCPeriod/E27)))*F27,0))</f>
        <v>0</v>
      </c>
      <c r="I27" s="68">
        <f t="shared" si="12"/>
        <v>0</v>
      </c>
      <c r="J27" s="68">
        <f t="shared" si="12"/>
        <v>0</v>
      </c>
      <c r="K27" s="68">
        <f t="shared" si="12"/>
        <v>0</v>
      </c>
      <c r="L27" s="68">
        <f t="shared" si="12"/>
        <v>0</v>
      </c>
      <c r="M27" s="68">
        <f t="shared" si="12"/>
        <v>0</v>
      </c>
      <c r="N27" s="68">
        <f t="shared" si="12"/>
        <v>0</v>
      </c>
      <c r="O27" s="68">
        <f t="shared" si="12"/>
        <v>0</v>
      </c>
      <c r="P27" s="68">
        <f t="shared" si="12"/>
        <v>0</v>
      </c>
      <c r="Q27" s="68">
        <f t="shared" si="12"/>
        <v>0</v>
      </c>
      <c r="R27" s="68">
        <f t="shared" si="12"/>
        <v>0</v>
      </c>
      <c r="S27" s="68">
        <f t="shared" si="12"/>
        <v>0</v>
      </c>
      <c r="T27" s="68">
        <f t="shared" si="12"/>
        <v>0</v>
      </c>
      <c r="U27" s="68">
        <f t="shared" si="12"/>
        <v>0</v>
      </c>
      <c r="V27" s="68">
        <f t="shared" si="12"/>
        <v>0</v>
      </c>
      <c r="W27" s="68">
        <f t="shared" si="12"/>
        <v>0</v>
      </c>
      <c r="X27" s="68">
        <f t="shared" si="12"/>
        <v>0</v>
      </c>
      <c r="Y27" s="68">
        <f t="shared" si="13"/>
        <v>0</v>
      </c>
      <c r="Z27" s="68">
        <f t="shared" si="13"/>
        <v>0</v>
      </c>
      <c r="AA27" s="68">
        <f t="shared" si="13"/>
        <v>0</v>
      </c>
      <c r="AB27" s="68">
        <f t="shared" si="13"/>
        <v>0</v>
      </c>
      <c r="AC27" s="68">
        <f t="shared" si="13"/>
        <v>0</v>
      </c>
      <c r="AD27" s="68">
        <f t="shared" si="13"/>
        <v>0</v>
      </c>
      <c r="AE27" s="68">
        <f t="shared" si="13"/>
        <v>0</v>
      </c>
      <c r="AF27" s="68">
        <f t="shared" si="13"/>
        <v>0</v>
      </c>
      <c r="AG27" s="68">
        <f t="shared" si="13"/>
        <v>0</v>
      </c>
      <c r="AH27" s="68">
        <f t="shared" si="13"/>
        <v>0</v>
      </c>
      <c r="AI27" s="68">
        <f t="shared" si="13"/>
        <v>0</v>
      </c>
      <c r="AJ27" s="68">
        <f t="shared" si="13"/>
        <v>0</v>
      </c>
      <c r="AK27" s="68">
        <f t="shared" si="13"/>
        <v>0</v>
      </c>
      <c r="AL27" s="68">
        <f t="shared" si="13"/>
        <v>0</v>
      </c>
      <c r="AM27" s="68">
        <f t="shared" si="13"/>
        <v>0</v>
      </c>
      <c r="AN27" s="68">
        <f t="shared" si="13"/>
        <v>0</v>
      </c>
      <c r="AO27" s="68">
        <f t="shared" si="14"/>
        <v>0</v>
      </c>
      <c r="AP27" s="68">
        <f t="shared" si="14"/>
        <v>0</v>
      </c>
      <c r="AQ27" s="68">
        <f t="shared" si="14"/>
        <v>0</v>
      </c>
      <c r="AR27" s="68">
        <f t="shared" si="14"/>
        <v>0</v>
      </c>
      <c r="AS27" s="68">
        <f t="shared" si="14"/>
        <v>0</v>
      </c>
      <c r="AT27" s="68">
        <f t="shared" si="14"/>
        <v>0</v>
      </c>
      <c r="AU27" s="68">
        <f t="shared" si="14"/>
        <v>0</v>
      </c>
      <c r="AV27" s="68">
        <f t="shared" si="14"/>
        <v>0</v>
      </c>
      <c r="AW27" s="68">
        <f t="shared" si="14"/>
        <v>0</v>
      </c>
      <c r="AX27" s="68">
        <f t="shared" si="14"/>
        <v>0</v>
      </c>
      <c r="AY27" s="68">
        <f t="shared" si="14"/>
        <v>0</v>
      </c>
      <c r="AZ27" s="68">
        <f t="shared" si="14"/>
        <v>0</v>
      </c>
      <c r="BA27" s="68">
        <f t="shared" si="14"/>
        <v>0</v>
      </c>
      <c r="BB27" s="68">
        <f t="shared" si="14"/>
        <v>0</v>
      </c>
      <c r="BC27" s="68">
        <f t="shared" si="14"/>
        <v>0</v>
      </c>
      <c r="BD27" s="68">
        <f t="shared" si="14"/>
        <v>0</v>
      </c>
      <c r="BE27" s="68">
        <f t="shared" si="15"/>
        <v>0</v>
      </c>
      <c r="BF27" s="68">
        <f t="shared" si="15"/>
        <v>0</v>
      </c>
      <c r="BG27" s="67"/>
      <c r="BH27" s="67"/>
    </row>
    <row r="28" spans="1:66" x14ac:dyDescent="0.2">
      <c r="A28" s="42"/>
      <c r="B28" s="67"/>
      <c r="C28" s="155" t="s">
        <v>110</v>
      </c>
      <c r="D28" s="156"/>
      <c r="E28" s="157">
        <v>5</v>
      </c>
      <c r="F28" s="98">
        <v>0</v>
      </c>
      <c r="G28" s="158">
        <f>IF(E28&gt;0,TRUNC((LCCPeriod-1)/E28),0)</f>
        <v>0</v>
      </c>
      <c r="H28" s="114">
        <f>IF(IF(E28&gt;0,(1-((LCCPeriod/E28)-TRUNC(LCCPeriod/E28)))*F28,0)=F28,0,IF(E28&gt;0,(1-((LCCPeriod/E28)-TRUNC(LCCPeriod/E28)))*F28,0))</f>
        <v>0</v>
      </c>
      <c r="I28" s="68">
        <f t="shared" si="12"/>
        <v>0</v>
      </c>
      <c r="J28" s="68">
        <f t="shared" si="12"/>
        <v>0</v>
      </c>
      <c r="K28" s="68">
        <f t="shared" si="12"/>
        <v>0</v>
      </c>
      <c r="L28" s="68">
        <f t="shared" si="12"/>
        <v>0</v>
      </c>
      <c r="M28" s="68">
        <f t="shared" si="12"/>
        <v>0</v>
      </c>
      <c r="N28" s="68">
        <f t="shared" si="12"/>
        <v>0</v>
      </c>
      <c r="O28" s="68">
        <f t="shared" si="12"/>
        <v>0</v>
      </c>
      <c r="P28" s="68">
        <f t="shared" si="12"/>
        <v>0</v>
      </c>
      <c r="Q28" s="68">
        <f t="shared" si="12"/>
        <v>0</v>
      </c>
      <c r="R28" s="68">
        <f t="shared" si="12"/>
        <v>0</v>
      </c>
      <c r="S28" s="68">
        <f t="shared" si="12"/>
        <v>0</v>
      </c>
      <c r="T28" s="68">
        <f t="shared" si="12"/>
        <v>0</v>
      </c>
      <c r="U28" s="68">
        <f t="shared" si="12"/>
        <v>0</v>
      </c>
      <c r="V28" s="68">
        <f t="shared" si="12"/>
        <v>0</v>
      </c>
      <c r="W28" s="68">
        <f t="shared" si="12"/>
        <v>0</v>
      </c>
      <c r="X28" s="68">
        <f t="shared" si="12"/>
        <v>0</v>
      </c>
      <c r="Y28" s="68">
        <f t="shared" si="13"/>
        <v>0</v>
      </c>
      <c r="Z28" s="68">
        <f t="shared" si="13"/>
        <v>0</v>
      </c>
      <c r="AA28" s="68">
        <f t="shared" si="13"/>
        <v>0</v>
      </c>
      <c r="AB28" s="68">
        <f t="shared" si="13"/>
        <v>0</v>
      </c>
      <c r="AC28" s="68">
        <f t="shared" si="13"/>
        <v>0</v>
      </c>
      <c r="AD28" s="68">
        <f t="shared" si="13"/>
        <v>0</v>
      </c>
      <c r="AE28" s="68">
        <f t="shared" si="13"/>
        <v>0</v>
      </c>
      <c r="AF28" s="68">
        <f t="shared" si="13"/>
        <v>0</v>
      </c>
      <c r="AG28" s="68">
        <f t="shared" si="13"/>
        <v>0</v>
      </c>
      <c r="AH28" s="68">
        <f t="shared" si="13"/>
        <v>0</v>
      </c>
      <c r="AI28" s="68">
        <f t="shared" si="13"/>
        <v>0</v>
      </c>
      <c r="AJ28" s="68">
        <f t="shared" si="13"/>
        <v>0</v>
      </c>
      <c r="AK28" s="68">
        <f t="shared" si="13"/>
        <v>0</v>
      </c>
      <c r="AL28" s="68">
        <f t="shared" si="13"/>
        <v>0</v>
      </c>
      <c r="AM28" s="68">
        <f t="shared" si="13"/>
        <v>0</v>
      </c>
      <c r="AN28" s="68">
        <f t="shared" si="13"/>
        <v>0</v>
      </c>
      <c r="AO28" s="68">
        <f t="shared" si="14"/>
        <v>0</v>
      </c>
      <c r="AP28" s="68">
        <f t="shared" si="14"/>
        <v>0</v>
      </c>
      <c r="AQ28" s="68">
        <f t="shared" si="14"/>
        <v>0</v>
      </c>
      <c r="AR28" s="68">
        <f t="shared" si="14"/>
        <v>0</v>
      </c>
      <c r="AS28" s="68">
        <f t="shared" si="14"/>
        <v>0</v>
      </c>
      <c r="AT28" s="68">
        <f t="shared" si="14"/>
        <v>0</v>
      </c>
      <c r="AU28" s="68">
        <f t="shared" si="14"/>
        <v>0</v>
      </c>
      <c r="AV28" s="68">
        <f t="shared" si="14"/>
        <v>0</v>
      </c>
      <c r="AW28" s="68">
        <f t="shared" si="14"/>
        <v>0</v>
      </c>
      <c r="AX28" s="68">
        <f t="shared" si="14"/>
        <v>0</v>
      </c>
      <c r="AY28" s="68">
        <f t="shared" si="14"/>
        <v>0</v>
      </c>
      <c r="AZ28" s="68">
        <f t="shared" si="14"/>
        <v>0</v>
      </c>
      <c r="BA28" s="68">
        <f t="shared" si="14"/>
        <v>0</v>
      </c>
      <c r="BB28" s="68">
        <f t="shared" si="14"/>
        <v>0</v>
      </c>
      <c r="BC28" s="68">
        <f t="shared" si="14"/>
        <v>0</v>
      </c>
      <c r="BD28" s="68">
        <f t="shared" si="14"/>
        <v>0</v>
      </c>
      <c r="BE28" s="68">
        <f t="shared" si="15"/>
        <v>0</v>
      </c>
      <c r="BF28" s="68">
        <f t="shared" si="15"/>
        <v>0</v>
      </c>
      <c r="BG28" s="67"/>
      <c r="BH28" s="67"/>
    </row>
    <row r="29" spans="1:66" ht="15" x14ac:dyDescent="0.35">
      <c r="A29" s="42"/>
      <c r="B29" s="67"/>
      <c r="C29" s="155" t="s">
        <v>110</v>
      </c>
      <c r="D29" s="156"/>
      <c r="E29" s="157">
        <v>5</v>
      </c>
      <c r="F29" s="98">
        <v>0</v>
      </c>
      <c r="G29" s="158">
        <f>IF(E29&gt;0,TRUNC((LCCPeriod-1)/E29),0)</f>
        <v>0</v>
      </c>
      <c r="H29" s="115">
        <f>IF(IF(E29&gt;0,(1-((LCCPeriod/E29)-TRUNC(LCCPeriod/E29)))*F29,0)=F29,0,IF(E29&gt;0,(1-((LCCPeriod/E29)-TRUNC(LCCPeriod/E29)))*F29,0))</f>
        <v>0</v>
      </c>
      <c r="I29" s="160">
        <f t="shared" si="12"/>
        <v>0</v>
      </c>
      <c r="J29" s="160">
        <f t="shared" si="12"/>
        <v>0</v>
      </c>
      <c r="K29" s="160">
        <f t="shared" si="12"/>
        <v>0</v>
      </c>
      <c r="L29" s="160">
        <f t="shared" si="12"/>
        <v>0</v>
      </c>
      <c r="M29" s="160">
        <f t="shared" si="12"/>
        <v>0</v>
      </c>
      <c r="N29" s="160">
        <f t="shared" si="12"/>
        <v>0</v>
      </c>
      <c r="O29" s="160">
        <f t="shared" si="12"/>
        <v>0</v>
      </c>
      <c r="P29" s="160">
        <f t="shared" si="12"/>
        <v>0</v>
      </c>
      <c r="Q29" s="160">
        <f t="shared" si="12"/>
        <v>0</v>
      </c>
      <c r="R29" s="160">
        <f t="shared" si="12"/>
        <v>0</v>
      </c>
      <c r="S29" s="160">
        <f t="shared" si="12"/>
        <v>0</v>
      </c>
      <c r="T29" s="160">
        <f t="shared" si="12"/>
        <v>0</v>
      </c>
      <c r="U29" s="160">
        <f t="shared" si="12"/>
        <v>0</v>
      </c>
      <c r="V29" s="160">
        <f t="shared" si="12"/>
        <v>0</v>
      </c>
      <c r="W29" s="160">
        <f t="shared" si="12"/>
        <v>0</v>
      </c>
      <c r="X29" s="160">
        <f t="shared" si="12"/>
        <v>0</v>
      </c>
      <c r="Y29" s="160">
        <f t="shared" si="13"/>
        <v>0</v>
      </c>
      <c r="Z29" s="160">
        <f t="shared" si="13"/>
        <v>0</v>
      </c>
      <c r="AA29" s="160">
        <f t="shared" si="13"/>
        <v>0</v>
      </c>
      <c r="AB29" s="160">
        <f t="shared" si="13"/>
        <v>0</v>
      </c>
      <c r="AC29" s="160">
        <f t="shared" si="13"/>
        <v>0</v>
      </c>
      <c r="AD29" s="160">
        <f t="shared" si="13"/>
        <v>0</v>
      </c>
      <c r="AE29" s="160">
        <f t="shared" si="13"/>
        <v>0</v>
      </c>
      <c r="AF29" s="160">
        <f t="shared" si="13"/>
        <v>0</v>
      </c>
      <c r="AG29" s="160">
        <f t="shared" si="13"/>
        <v>0</v>
      </c>
      <c r="AH29" s="160">
        <f t="shared" si="13"/>
        <v>0</v>
      </c>
      <c r="AI29" s="160">
        <f t="shared" si="13"/>
        <v>0</v>
      </c>
      <c r="AJ29" s="160">
        <f t="shared" si="13"/>
        <v>0</v>
      </c>
      <c r="AK29" s="160">
        <f t="shared" si="13"/>
        <v>0</v>
      </c>
      <c r="AL29" s="160">
        <f t="shared" si="13"/>
        <v>0</v>
      </c>
      <c r="AM29" s="160">
        <f t="shared" si="13"/>
        <v>0</v>
      </c>
      <c r="AN29" s="160">
        <f t="shared" si="13"/>
        <v>0</v>
      </c>
      <c r="AO29" s="160">
        <f t="shared" si="14"/>
        <v>0</v>
      </c>
      <c r="AP29" s="160">
        <f t="shared" si="14"/>
        <v>0</v>
      </c>
      <c r="AQ29" s="160">
        <f t="shared" si="14"/>
        <v>0</v>
      </c>
      <c r="AR29" s="160">
        <f t="shared" si="14"/>
        <v>0</v>
      </c>
      <c r="AS29" s="160">
        <f t="shared" si="14"/>
        <v>0</v>
      </c>
      <c r="AT29" s="160">
        <f t="shared" si="14"/>
        <v>0</v>
      </c>
      <c r="AU29" s="160">
        <f t="shared" si="14"/>
        <v>0</v>
      </c>
      <c r="AV29" s="160">
        <f t="shared" si="14"/>
        <v>0</v>
      </c>
      <c r="AW29" s="160">
        <f t="shared" si="14"/>
        <v>0</v>
      </c>
      <c r="AX29" s="160">
        <f t="shared" si="14"/>
        <v>0</v>
      </c>
      <c r="AY29" s="160">
        <f t="shared" si="14"/>
        <v>0</v>
      </c>
      <c r="AZ29" s="160">
        <f t="shared" si="14"/>
        <v>0</v>
      </c>
      <c r="BA29" s="160">
        <f t="shared" si="14"/>
        <v>0</v>
      </c>
      <c r="BB29" s="160">
        <f t="shared" si="14"/>
        <v>0</v>
      </c>
      <c r="BC29" s="160">
        <f t="shared" si="14"/>
        <v>0</v>
      </c>
      <c r="BD29" s="160">
        <f t="shared" si="14"/>
        <v>0</v>
      </c>
      <c r="BE29" s="160">
        <f t="shared" si="15"/>
        <v>0</v>
      </c>
      <c r="BF29" s="160">
        <f t="shared" si="15"/>
        <v>0</v>
      </c>
      <c r="BG29" s="67"/>
      <c r="BH29" s="67"/>
    </row>
    <row r="30" spans="1:66" ht="15" x14ac:dyDescent="0.35">
      <c r="A30" s="42"/>
      <c r="B30" s="67"/>
      <c r="C30" s="40"/>
      <c r="D30" s="67"/>
      <c r="E30" s="104"/>
      <c r="F30" s="137"/>
      <c r="G30" s="158"/>
      <c r="H30" s="113">
        <f>SUM(H25:H29)</f>
        <v>0</v>
      </c>
      <c r="I30" s="159">
        <f t="shared" ref="I30:BF30" si="16">SUM(I25:I29)</f>
        <v>0</v>
      </c>
      <c r="J30" s="159">
        <f t="shared" si="16"/>
        <v>0</v>
      </c>
      <c r="K30" s="159">
        <f t="shared" si="16"/>
        <v>0</v>
      </c>
      <c r="L30" s="159">
        <f t="shared" si="16"/>
        <v>0</v>
      </c>
      <c r="M30" s="159">
        <f t="shared" si="16"/>
        <v>0</v>
      </c>
      <c r="N30" s="159">
        <f t="shared" si="16"/>
        <v>0</v>
      </c>
      <c r="O30" s="159">
        <f t="shared" si="16"/>
        <v>0</v>
      </c>
      <c r="P30" s="159">
        <f t="shared" si="16"/>
        <v>0</v>
      </c>
      <c r="Q30" s="159">
        <f t="shared" si="16"/>
        <v>0</v>
      </c>
      <c r="R30" s="159">
        <f t="shared" si="16"/>
        <v>0</v>
      </c>
      <c r="S30" s="159">
        <f t="shared" si="16"/>
        <v>0</v>
      </c>
      <c r="T30" s="159">
        <f t="shared" si="16"/>
        <v>0</v>
      </c>
      <c r="U30" s="159">
        <f t="shared" si="16"/>
        <v>0</v>
      </c>
      <c r="V30" s="159">
        <f t="shared" si="16"/>
        <v>0</v>
      </c>
      <c r="W30" s="159">
        <f t="shared" si="16"/>
        <v>0</v>
      </c>
      <c r="X30" s="159">
        <f t="shared" si="16"/>
        <v>0</v>
      </c>
      <c r="Y30" s="159">
        <f t="shared" si="16"/>
        <v>0</v>
      </c>
      <c r="Z30" s="159">
        <f t="shared" si="16"/>
        <v>0</v>
      </c>
      <c r="AA30" s="159">
        <f t="shared" si="16"/>
        <v>0</v>
      </c>
      <c r="AB30" s="159">
        <f t="shared" si="16"/>
        <v>0</v>
      </c>
      <c r="AC30" s="159">
        <f t="shared" si="16"/>
        <v>0</v>
      </c>
      <c r="AD30" s="159">
        <f t="shared" si="16"/>
        <v>0</v>
      </c>
      <c r="AE30" s="159">
        <f t="shared" si="16"/>
        <v>0</v>
      </c>
      <c r="AF30" s="159">
        <f t="shared" si="16"/>
        <v>0</v>
      </c>
      <c r="AG30" s="159">
        <f t="shared" si="16"/>
        <v>0</v>
      </c>
      <c r="AH30" s="159">
        <f t="shared" si="16"/>
        <v>0</v>
      </c>
      <c r="AI30" s="159">
        <f t="shared" si="16"/>
        <v>0</v>
      </c>
      <c r="AJ30" s="159">
        <f t="shared" si="16"/>
        <v>0</v>
      </c>
      <c r="AK30" s="159">
        <f t="shared" si="16"/>
        <v>0</v>
      </c>
      <c r="AL30" s="159">
        <f t="shared" si="16"/>
        <v>0</v>
      </c>
      <c r="AM30" s="159">
        <f t="shared" si="16"/>
        <v>0</v>
      </c>
      <c r="AN30" s="159">
        <f t="shared" si="16"/>
        <v>0</v>
      </c>
      <c r="AO30" s="159">
        <f t="shared" si="16"/>
        <v>0</v>
      </c>
      <c r="AP30" s="159">
        <f t="shared" si="16"/>
        <v>0</v>
      </c>
      <c r="AQ30" s="159">
        <f t="shared" si="16"/>
        <v>0</v>
      </c>
      <c r="AR30" s="159">
        <f t="shared" si="16"/>
        <v>0</v>
      </c>
      <c r="AS30" s="159">
        <f t="shared" si="16"/>
        <v>0</v>
      </c>
      <c r="AT30" s="159">
        <f t="shared" si="16"/>
        <v>0</v>
      </c>
      <c r="AU30" s="159">
        <f t="shared" si="16"/>
        <v>0</v>
      </c>
      <c r="AV30" s="159">
        <f t="shared" si="16"/>
        <v>0</v>
      </c>
      <c r="AW30" s="159">
        <f t="shared" si="16"/>
        <v>0</v>
      </c>
      <c r="AX30" s="159">
        <f t="shared" si="16"/>
        <v>0</v>
      </c>
      <c r="AY30" s="159">
        <f t="shared" si="16"/>
        <v>0</v>
      </c>
      <c r="AZ30" s="159">
        <f t="shared" si="16"/>
        <v>0</v>
      </c>
      <c r="BA30" s="159">
        <f t="shared" si="16"/>
        <v>0</v>
      </c>
      <c r="BB30" s="159">
        <f t="shared" si="16"/>
        <v>0</v>
      </c>
      <c r="BC30" s="159">
        <f t="shared" si="16"/>
        <v>0</v>
      </c>
      <c r="BD30" s="159">
        <f t="shared" si="16"/>
        <v>0</v>
      </c>
      <c r="BE30" s="159">
        <f t="shared" si="16"/>
        <v>0</v>
      </c>
      <c r="BF30" s="159">
        <f t="shared" si="16"/>
        <v>0</v>
      </c>
      <c r="BG30" s="67"/>
      <c r="BH30" s="67"/>
    </row>
    <row r="31" spans="1:66" ht="15" x14ac:dyDescent="0.35">
      <c r="A31" s="42"/>
      <c r="B31" s="144"/>
      <c r="C31" s="144" t="s">
        <v>112</v>
      </c>
      <c r="D31" s="67"/>
      <c r="E31" s="104"/>
      <c r="F31" s="137"/>
      <c r="G31" s="158"/>
      <c r="H31" s="115"/>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67"/>
      <c r="BH31" s="67"/>
    </row>
    <row r="32" spans="1:66" x14ac:dyDescent="0.2">
      <c r="A32" s="42"/>
      <c r="B32" s="67"/>
      <c r="C32" s="155" t="s">
        <v>119</v>
      </c>
      <c r="D32" s="156"/>
      <c r="E32" s="157">
        <v>5</v>
      </c>
      <c r="F32" s="98">
        <v>0</v>
      </c>
      <c r="G32" s="158">
        <f>IF(E32&gt;0,TRUNC((LCCPeriod-1)/E32),0)</f>
        <v>0</v>
      </c>
      <c r="H32" s="113">
        <f>IF(IF(E32&gt;0,(1-((LCCPeriod/E32)-TRUNC(LCCPeriod/E32)))*F32,0)=F32,0,IF(E32&gt;0,(1-((LCCPeriod/E32)-TRUNC(LCCPeriod/E32)))*F32,0))</f>
        <v>0</v>
      </c>
      <c r="I32" s="159">
        <f t="shared" ref="I32:X32" si="17">IF($E32&gt;0,IF(I$7&lt;LCCPeriod,IF(I$7/$E32=INT(I$7/$E32),$F32,0),0),0)</f>
        <v>0</v>
      </c>
      <c r="J32" s="159">
        <f t="shared" si="17"/>
        <v>0</v>
      </c>
      <c r="K32" s="159">
        <f t="shared" si="17"/>
        <v>0</v>
      </c>
      <c r="L32" s="159">
        <f t="shared" si="17"/>
        <v>0</v>
      </c>
      <c r="M32" s="159">
        <f t="shared" si="17"/>
        <v>0</v>
      </c>
      <c r="N32" s="159">
        <f t="shared" si="17"/>
        <v>0</v>
      </c>
      <c r="O32" s="159">
        <f t="shared" si="17"/>
        <v>0</v>
      </c>
      <c r="P32" s="159">
        <f t="shared" si="17"/>
        <v>0</v>
      </c>
      <c r="Q32" s="159">
        <f t="shared" si="17"/>
        <v>0</v>
      </c>
      <c r="R32" s="159">
        <f t="shared" si="17"/>
        <v>0</v>
      </c>
      <c r="S32" s="159">
        <f t="shared" si="17"/>
        <v>0</v>
      </c>
      <c r="T32" s="159">
        <f t="shared" si="17"/>
        <v>0</v>
      </c>
      <c r="U32" s="159">
        <f t="shared" si="17"/>
        <v>0</v>
      </c>
      <c r="V32" s="159">
        <f t="shared" si="17"/>
        <v>0</v>
      </c>
      <c r="W32" s="159">
        <f t="shared" si="17"/>
        <v>0</v>
      </c>
      <c r="X32" s="159">
        <f t="shared" si="17"/>
        <v>0</v>
      </c>
      <c r="Y32" s="159">
        <f t="shared" ref="Y32:BF32" si="18">IF($E32&gt;0,IF(Y$7&lt;LCCPeriod,IF(Y$7/$E32=INT(Y$7/$E32),$F32,0),0),0)</f>
        <v>0</v>
      </c>
      <c r="Z32" s="159">
        <f t="shared" si="18"/>
        <v>0</v>
      </c>
      <c r="AA32" s="159">
        <f t="shared" si="18"/>
        <v>0</v>
      </c>
      <c r="AB32" s="159">
        <f t="shared" si="18"/>
        <v>0</v>
      </c>
      <c r="AC32" s="159">
        <f t="shared" si="18"/>
        <v>0</v>
      </c>
      <c r="AD32" s="159">
        <f t="shared" si="18"/>
        <v>0</v>
      </c>
      <c r="AE32" s="159">
        <f t="shared" si="18"/>
        <v>0</v>
      </c>
      <c r="AF32" s="159">
        <f t="shared" si="18"/>
        <v>0</v>
      </c>
      <c r="AG32" s="159">
        <f t="shared" si="18"/>
        <v>0</v>
      </c>
      <c r="AH32" s="159">
        <f t="shared" si="18"/>
        <v>0</v>
      </c>
      <c r="AI32" s="159">
        <f t="shared" si="18"/>
        <v>0</v>
      </c>
      <c r="AJ32" s="159">
        <f t="shared" si="18"/>
        <v>0</v>
      </c>
      <c r="AK32" s="159">
        <f t="shared" si="18"/>
        <v>0</v>
      </c>
      <c r="AL32" s="159">
        <f t="shared" si="18"/>
        <v>0</v>
      </c>
      <c r="AM32" s="159">
        <f t="shared" si="18"/>
        <v>0</v>
      </c>
      <c r="AN32" s="159">
        <f t="shared" si="18"/>
        <v>0</v>
      </c>
      <c r="AO32" s="159">
        <f t="shared" si="18"/>
        <v>0</v>
      </c>
      <c r="AP32" s="159">
        <f t="shared" si="18"/>
        <v>0</v>
      </c>
      <c r="AQ32" s="159">
        <f t="shared" si="18"/>
        <v>0</v>
      </c>
      <c r="AR32" s="159">
        <f t="shared" si="18"/>
        <v>0</v>
      </c>
      <c r="AS32" s="159">
        <f t="shared" si="18"/>
        <v>0</v>
      </c>
      <c r="AT32" s="159">
        <f t="shared" si="18"/>
        <v>0</v>
      </c>
      <c r="AU32" s="159">
        <f t="shared" si="18"/>
        <v>0</v>
      </c>
      <c r="AV32" s="159">
        <f t="shared" si="18"/>
        <v>0</v>
      </c>
      <c r="AW32" s="159">
        <f t="shared" si="18"/>
        <v>0</v>
      </c>
      <c r="AX32" s="159">
        <f t="shared" si="18"/>
        <v>0</v>
      </c>
      <c r="AY32" s="159">
        <f t="shared" si="18"/>
        <v>0</v>
      </c>
      <c r="AZ32" s="159">
        <f t="shared" si="18"/>
        <v>0</v>
      </c>
      <c r="BA32" s="159">
        <f t="shared" si="18"/>
        <v>0</v>
      </c>
      <c r="BB32" s="159">
        <f t="shared" si="18"/>
        <v>0</v>
      </c>
      <c r="BC32" s="159">
        <f t="shared" si="18"/>
        <v>0</v>
      </c>
      <c r="BD32" s="159">
        <f t="shared" si="18"/>
        <v>0</v>
      </c>
      <c r="BE32" s="159">
        <f t="shared" si="18"/>
        <v>0</v>
      </c>
      <c r="BF32" s="159">
        <f t="shared" si="18"/>
        <v>0</v>
      </c>
      <c r="BG32" s="67"/>
      <c r="BH32" s="67"/>
    </row>
    <row r="33" spans="1:66" x14ac:dyDescent="0.2">
      <c r="A33" s="42"/>
      <c r="B33" s="67"/>
      <c r="C33" s="155" t="s">
        <v>110</v>
      </c>
      <c r="D33" s="156"/>
      <c r="E33" s="157">
        <v>5</v>
      </c>
      <c r="F33" s="98">
        <v>0</v>
      </c>
      <c r="G33" s="158">
        <f>IF(E33&gt;0,TRUNC((LCCPeriod-1)/E33),0)</f>
        <v>0</v>
      </c>
      <c r="H33" s="114">
        <f>IF(IF(E33&gt;0,(1-((LCCPeriod/E33)-TRUNC(LCCPeriod/E33)))*F33,0)=F33,0,IF(E33&gt;0,(1-((LCCPeriod/E33)-TRUNC(LCCPeriod/E33)))*F33,0))</f>
        <v>0</v>
      </c>
      <c r="I33" s="68">
        <f t="shared" ref="I33:X36" si="19">IF(I$32&gt;0,0,IF($E33&gt;0,IF(I$7&lt;LCCPeriod,IF(I$7/$E33=INT(I$7/$E33),$F33,0),0),0))</f>
        <v>0</v>
      </c>
      <c r="J33" s="68">
        <f t="shared" si="19"/>
        <v>0</v>
      </c>
      <c r="K33" s="68">
        <f t="shared" si="19"/>
        <v>0</v>
      </c>
      <c r="L33" s="68">
        <f t="shared" si="19"/>
        <v>0</v>
      </c>
      <c r="M33" s="68">
        <f t="shared" si="19"/>
        <v>0</v>
      </c>
      <c r="N33" s="68">
        <f t="shared" si="19"/>
        <v>0</v>
      </c>
      <c r="O33" s="68">
        <f t="shared" si="19"/>
        <v>0</v>
      </c>
      <c r="P33" s="68">
        <f t="shared" si="19"/>
        <v>0</v>
      </c>
      <c r="Q33" s="68">
        <f t="shared" si="19"/>
        <v>0</v>
      </c>
      <c r="R33" s="68">
        <f t="shared" si="19"/>
        <v>0</v>
      </c>
      <c r="S33" s="68">
        <f t="shared" si="19"/>
        <v>0</v>
      </c>
      <c r="T33" s="68">
        <f t="shared" si="19"/>
        <v>0</v>
      </c>
      <c r="U33" s="68">
        <f t="shared" si="19"/>
        <v>0</v>
      </c>
      <c r="V33" s="68">
        <f t="shared" si="19"/>
        <v>0</v>
      </c>
      <c r="W33" s="68">
        <f t="shared" si="19"/>
        <v>0</v>
      </c>
      <c r="X33" s="68">
        <f t="shared" si="19"/>
        <v>0</v>
      </c>
      <c r="Y33" s="68">
        <f t="shared" ref="Y33:AN36" si="20">IF(Y$32&gt;0,0,IF($E33&gt;0,IF(Y$7&lt;LCCPeriod,IF(Y$7/$E33=INT(Y$7/$E33),$F33,0),0),0))</f>
        <v>0</v>
      </c>
      <c r="Z33" s="68">
        <f t="shared" si="20"/>
        <v>0</v>
      </c>
      <c r="AA33" s="68">
        <f t="shared" si="20"/>
        <v>0</v>
      </c>
      <c r="AB33" s="68">
        <f t="shared" si="20"/>
        <v>0</v>
      </c>
      <c r="AC33" s="68">
        <f t="shared" si="20"/>
        <v>0</v>
      </c>
      <c r="AD33" s="68">
        <f t="shared" si="20"/>
        <v>0</v>
      </c>
      <c r="AE33" s="68">
        <f t="shared" si="20"/>
        <v>0</v>
      </c>
      <c r="AF33" s="68">
        <f t="shared" si="20"/>
        <v>0</v>
      </c>
      <c r="AG33" s="68">
        <f t="shared" si="20"/>
        <v>0</v>
      </c>
      <c r="AH33" s="68">
        <f t="shared" si="20"/>
        <v>0</v>
      </c>
      <c r="AI33" s="68">
        <f t="shared" si="20"/>
        <v>0</v>
      </c>
      <c r="AJ33" s="68">
        <f t="shared" si="20"/>
        <v>0</v>
      </c>
      <c r="AK33" s="68">
        <f t="shared" si="20"/>
        <v>0</v>
      </c>
      <c r="AL33" s="68">
        <f t="shared" si="20"/>
        <v>0</v>
      </c>
      <c r="AM33" s="68">
        <f t="shared" si="20"/>
        <v>0</v>
      </c>
      <c r="AN33" s="68">
        <f t="shared" si="20"/>
        <v>0</v>
      </c>
      <c r="AO33" s="68">
        <f t="shared" ref="AO33:BD36" si="21">IF(AO$32&gt;0,0,IF($E33&gt;0,IF(AO$7&lt;LCCPeriod,IF(AO$7/$E33=INT(AO$7/$E33),$F33,0),0),0))</f>
        <v>0</v>
      </c>
      <c r="AP33" s="68">
        <f t="shared" si="21"/>
        <v>0</v>
      </c>
      <c r="AQ33" s="68">
        <f t="shared" si="21"/>
        <v>0</v>
      </c>
      <c r="AR33" s="68">
        <f t="shared" si="21"/>
        <v>0</v>
      </c>
      <c r="AS33" s="68">
        <f t="shared" si="21"/>
        <v>0</v>
      </c>
      <c r="AT33" s="68">
        <f t="shared" si="21"/>
        <v>0</v>
      </c>
      <c r="AU33" s="68">
        <f t="shared" si="21"/>
        <v>0</v>
      </c>
      <c r="AV33" s="68">
        <f t="shared" si="21"/>
        <v>0</v>
      </c>
      <c r="AW33" s="68">
        <f t="shared" si="21"/>
        <v>0</v>
      </c>
      <c r="AX33" s="68">
        <f t="shared" si="21"/>
        <v>0</v>
      </c>
      <c r="AY33" s="68">
        <f t="shared" si="21"/>
        <v>0</v>
      </c>
      <c r="AZ33" s="68">
        <f t="shared" si="21"/>
        <v>0</v>
      </c>
      <c r="BA33" s="68">
        <f t="shared" si="21"/>
        <v>0</v>
      </c>
      <c r="BB33" s="68">
        <f t="shared" si="21"/>
        <v>0</v>
      </c>
      <c r="BC33" s="68">
        <f t="shared" si="21"/>
        <v>0</v>
      </c>
      <c r="BD33" s="68">
        <f t="shared" si="21"/>
        <v>0</v>
      </c>
      <c r="BE33" s="68">
        <f t="shared" ref="BE33:BF36" si="22">IF(BE$32&gt;0,0,IF($E33&gt;0,IF(BE$7&lt;LCCPeriod,IF(BE$7/$E33=INT(BE$7/$E33),$F33,0),0),0))</f>
        <v>0</v>
      </c>
      <c r="BF33" s="68">
        <f t="shared" si="22"/>
        <v>0</v>
      </c>
      <c r="BG33" s="67"/>
      <c r="BH33" s="67"/>
    </row>
    <row r="34" spans="1:66" x14ac:dyDescent="0.2">
      <c r="A34" s="42"/>
      <c r="B34" s="67"/>
      <c r="C34" s="155" t="s">
        <v>110</v>
      </c>
      <c r="D34" s="156"/>
      <c r="E34" s="157">
        <v>5</v>
      </c>
      <c r="F34" s="98">
        <v>0</v>
      </c>
      <c r="G34" s="158">
        <f>IF(E34&gt;0,TRUNC((LCCPeriod-1)/E34),0)</f>
        <v>0</v>
      </c>
      <c r="H34" s="114">
        <f>IF(IF(E34&gt;0,(1-((LCCPeriod/E34)-TRUNC(LCCPeriod/E34)))*F34,0)=F34,0,IF(E34&gt;0,(1-((LCCPeriod/E34)-TRUNC(LCCPeriod/E34)))*F34,0))</f>
        <v>0</v>
      </c>
      <c r="I34" s="68">
        <f t="shared" si="19"/>
        <v>0</v>
      </c>
      <c r="J34" s="68">
        <f t="shared" si="19"/>
        <v>0</v>
      </c>
      <c r="K34" s="68">
        <f t="shared" si="19"/>
        <v>0</v>
      </c>
      <c r="L34" s="68">
        <f t="shared" si="19"/>
        <v>0</v>
      </c>
      <c r="M34" s="68">
        <f t="shared" si="19"/>
        <v>0</v>
      </c>
      <c r="N34" s="68">
        <f t="shared" si="19"/>
        <v>0</v>
      </c>
      <c r="O34" s="68">
        <f t="shared" si="19"/>
        <v>0</v>
      </c>
      <c r="P34" s="68">
        <f t="shared" si="19"/>
        <v>0</v>
      </c>
      <c r="Q34" s="68">
        <f t="shared" si="19"/>
        <v>0</v>
      </c>
      <c r="R34" s="68">
        <f t="shared" si="19"/>
        <v>0</v>
      </c>
      <c r="S34" s="68">
        <f t="shared" si="19"/>
        <v>0</v>
      </c>
      <c r="T34" s="68">
        <f t="shared" si="19"/>
        <v>0</v>
      </c>
      <c r="U34" s="68">
        <f t="shared" si="19"/>
        <v>0</v>
      </c>
      <c r="V34" s="68">
        <f t="shared" si="19"/>
        <v>0</v>
      </c>
      <c r="W34" s="68">
        <f t="shared" si="19"/>
        <v>0</v>
      </c>
      <c r="X34" s="68">
        <f t="shared" si="19"/>
        <v>0</v>
      </c>
      <c r="Y34" s="68">
        <f t="shared" si="20"/>
        <v>0</v>
      </c>
      <c r="Z34" s="68">
        <f t="shared" si="20"/>
        <v>0</v>
      </c>
      <c r="AA34" s="68">
        <f t="shared" si="20"/>
        <v>0</v>
      </c>
      <c r="AB34" s="68">
        <f t="shared" si="20"/>
        <v>0</v>
      </c>
      <c r="AC34" s="68">
        <f t="shared" si="20"/>
        <v>0</v>
      </c>
      <c r="AD34" s="68">
        <f t="shared" si="20"/>
        <v>0</v>
      </c>
      <c r="AE34" s="68">
        <f t="shared" si="20"/>
        <v>0</v>
      </c>
      <c r="AF34" s="68">
        <f t="shared" si="20"/>
        <v>0</v>
      </c>
      <c r="AG34" s="68">
        <f t="shared" si="20"/>
        <v>0</v>
      </c>
      <c r="AH34" s="68">
        <f t="shared" si="20"/>
        <v>0</v>
      </c>
      <c r="AI34" s="68">
        <f t="shared" si="20"/>
        <v>0</v>
      </c>
      <c r="AJ34" s="68">
        <f t="shared" si="20"/>
        <v>0</v>
      </c>
      <c r="AK34" s="68">
        <f t="shared" si="20"/>
        <v>0</v>
      </c>
      <c r="AL34" s="68">
        <f t="shared" si="20"/>
        <v>0</v>
      </c>
      <c r="AM34" s="68">
        <f t="shared" si="20"/>
        <v>0</v>
      </c>
      <c r="AN34" s="68">
        <f t="shared" si="20"/>
        <v>0</v>
      </c>
      <c r="AO34" s="68">
        <f t="shared" si="21"/>
        <v>0</v>
      </c>
      <c r="AP34" s="68">
        <f t="shared" si="21"/>
        <v>0</v>
      </c>
      <c r="AQ34" s="68">
        <f t="shared" si="21"/>
        <v>0</v>
      </c>
      <c r="AR34" s="68">
        <f t="shared" si="21"/>
        <v>0</v>
      </c>
      <c r="AS34" s="68">
        <f t="shared" si="21"/>
        <v>0</v>
      </c>
      <c r="AT34" s="68">
        <f t="shared" si="21"/>
        <v>0</v>
      </c>
      <c r="AU34" s="68">
        <f t="shared" si="21"/>
        <v>0</v>
      </c>
      <c r="AV34" s="68">
        <f t="shared" si="21"/>
        <v>0</v>
      </c>
      <c r="AW34" s="68">
        <f t="shared" si="21"/>
        <v>0</v>
      </c>
      <c r="AX34" s="68">
        <f t="shared" si="21"/>
        <v>0</v>
      </c>
      <c r="AY34" s="68">
        <f t="shared" si="21"/>
        <v>0</v>
      </c>
      <c r="AZ34" s="68">
        <f t="shared" si="21"/>
        <v>0</v>
      </c>
      <c r="BA34" s="68">
        <f t="shared" si="21"/>
        <v>0</v>
      </c>
      <c r="BB34" s="68">
        <f t="shared" si="21"/>
        <v>0</v>
      </c>
      <c r="BC34" s="68">
        <f t="shared" si="21"/>
        <v>0</v>
      </c>
      <c r="BD34" s="68">
        <f t="shared" si="21"/>
        <v>0</v>
      </c>
      <c r="BE34" s="68">
        <f t="shared" si="22"/>
        <v>0</v>
      </c>
      <c r="BF34" s="68">
        <f t="shared" si="22"/>
        <v>0</v>
      </c>
      <c r="BG34" s="67"/>
      <c r="BH34" s="67"/>
    </row>
    <row r="35" spans="1:66" x14ac:dyDescent="0.2">
      <c r="A35" s="42"/>
      <c r="B35" s="67"/>
      <c r="C35" s="155" t="s">
        <v>110</v>
      </c>
      <c r="D35" s="156"/>
      <c r="E35" s="157">
        <v>5</v>
      </c>
      <c r="F35" s="98">
        <v>0</v>
      </c>
      <c r="G35" s="158">
        <f>IF(E35&gt;0,TRUNC((LCCPeriod-1)/E35),0)</f>
        <v>0</v>
      </c>
      <c r="H35" s="114">
        <f>IF(IF(E35&gt;0,(1-((LCCPeriod/E35)-TRUNC(LCCPeriod/E35)))*F35,0)=F35,0,IF(E35&gt;0,(1-((LCCPeriod/E35)-TRUNC(LCCPeriod/E35)))*F35,0))</f>
        <v>0</v>
      </c>
      <c r="I35" s="68">
        <f t="shared" si="19"/>
        <v>0</v>
      </c>
      <c r="J35" s="68">
        <f t="shared" si="19"/>
        <v>0</v>
      </c>
      <c r="K35" s="68">
        <f t="shared" si="19"/>
        <v>0</v>
      </c>
      <c r="L35" s="68">
        <f t="shared" si="19"/>
        <v>0</v>
      </c>
      <c r="M35" s="68">
        <f t="shared" si="19"/>
        <v>0</v>
      </c>
      <c r="N35" s="68">
        <f t="shared" si="19"/>
        <v>0</v>
      </c>
      <c r="O35" s="68">
        <f t="shared" si="19"/>
        <v>0</v>
      </c>
      <c r="P35" s="68">
        <f t="shared" si="19"/>
        <v>0</v>
      </c>
      <c r="Q35" s="68">
        <f t="shared" si="19"/>
        <v>0</v>
      </c>
      <c r="R35" s="68">
        <f t="shared" si="19"/>
        <v>0</v>
      </c>
      <c r="S35" s="68">
        <f t="shared" si="19"/>
        <v>0</v>
      </c>
      <c r="T35" s="68">
        <f t="shared" si="19"/>
        <v>0</v>
      </c>
      <c r="U35" s="68">
        <f t="shared" si="19"/>
        <v>0</v>
      </c>
      <c r="V35" s="68">
        <f t="shared" si="19"/>
        <v>0</v>
      </c>
      <c r="W35" s="68">
        <f t="shared" si="19"/>
        <v>0</v>
      </c>
      <c r="X35" s="68">
        <f t="shared" si="19"/>
        <v>0</v>
      </c>
      <c r="Y35" s="68">
        <f t="shared" si="20"/>
        <v>0</v>
      </c>
      <c r="Z35" s="68">
        <f t="shared" si="20"/>
        <v>0</v>
      </c>
      <c r="AA35" s="68">
        <f t="shared" si="20"/>
        <v>0</v>
      </c>
      <c r="AB35" s="68">
        <f t="shared" si="20"/>
        <v>0</v>
      </c>
      <c r="AC35" s="68">
        <f t="shared" si="20"/>
        <v>0</v>
      </c>
      <c r="AD35" s="68">
        <f t="shared" si="20"/>
        <v>0</v>
      </c>
      <c r="AE35" s="68">
        <f t="shared" si="20"/>
        <v>0</v>
      </c>
      <c r="AF35" s="68">
        <f t="shared" si="20"/>
        <v>0</v>
      </c>
      <c r="AG35" s="68">
        <f t="shared" si="20"/>
        <v>0</v>
      </c>
      <c r="AH35" s="68">
        <f t="shared" si="20"/>
        <v>0</v>
      </c>
      <c r="AI35" s="68">
        <f t="shared" si="20"/>
        <v>0</v>
      </c>
      <c r="AJ35" s="68">
        <f t="shared" si="20"/>
        <v>0</v>
      </c>
      <c r="AK35" s="68">
        <f t="shared" si="20"/>
        <v>0</v>
      </c>
      <c r="AL35" s="68">
        <f t="shared" si="20"/>
        <v>0</v>
      </c>
      <c r="AM35" s="68">
        <f t="shared" si="20"/>
        <v>0</v>
      </c>
      <c r="AN35" s="68">
        <f t="shared" si="20"/>
        <v>0</v>
      </c>
      <c r="AO35" s="68">
        <f t="shared" si="21"/>
        <v>0</v>
      </c>
      <c r="AP35" s="68">
        <f t="shared" si="21"/>
        <v>0</v>
      </c>
      <c r="AQ35" s="68">
        <f t="shared" si="21"/>
        <v>0</v>
      </c>
      <c r="AR35" s="68">
        <f t="shared" si="21"/>
        <v>0</v>
      </c>
      <c r="AS35" s="68">
        <f t="shared" si="21"/>
        <v>0</v>
      </c>
      <c r="AT35" s="68">
        <f t="shared" si="21"/>
        <v>0</v>
      </c>
      <c r="AU35" s="68">
        <f t="shared" si="21"/>
        <v>0</v>
      </c>
      <c r="AV35" s="68">
        <f t="shared" si="21"/>
        <v>0</v>
      </c>
      <c r="AW35" s="68">
        <f t="shared" si="21"/>
        <v>0</v>
      </c>
      <c r="AX35" s="68">
        <f t="shared" si="21"/>
        <v>0</v>
      </c>
      <c r="AY35" s="68">
        <f t="shared" si="21"/>
        <v>0</v>
      </c>
      <c r="AZ35" s="68">
        <f t="shared" si="21"/>
        <v>0</v>
      </c>
      <c r="BA35" s="68">
        <f t="shared" si="21"/>
        <v>0</v>
      </c>
      <c r="BB35" s="68">
        <f t="shared" si="21"/>
        <v>0</v>
      </c>
      <c r="BC35" s="68">
        <f t="shared" si="21"/>
        <v>0</v>
      </c>
      <c r="BD35" s="68">
        <f t="shared" si="21"/>
        <v>0</v>
      </c>
      <c r="BE35" s="68">
        <f t="shared" si="22"/>
        <v>0</v>
      </c>
      <c r="BF35" s="68">
        <f t="shared" si="22"/>
        <v>0</v>
      </c>
      <c r="BG35" s="67"/>
      <c r="BH35" s="67"/>
    </row>
    <row r="36" spans="1:66" ht="15" x14ac:dyDescent="0.35">
      <c r="A36" s="42"/>
      <c r="B36" s="67"/>
      <c r="C36" s="155" t="s">
        <v>110</v>
      </c>
      <c r="D36" s="156"/>
      <c r="E36" s="157">
        <v>5</v>
      </c>
      <c r="F36" s="98">
        <v>0</v>
      </c>
      <c r="G36" s="158">
        <f>IF(E36&gt;0,TRUNC((LCCPeriod-1)/E36),0)</f>
        <v>0</v>
      </c>
      <c r="H36" s="115">
        <f>IF(IF(E36&gt;0,(1-((LCCPeriod/E36)-TRUNC(LCCPeriod/E36)))*F36,0)=F36,0,IF(E36&gt;0,(1-((LCCPeriod/E36)-TRUNC(LCCPeriod/E36)))*F36,0))</f>
        <v>0</v>
      </c>
      <c r="I36" s="160">
        <f t="shared" si="19"/>
        <v>0</v>
      </c>
      <c r="J36" s="160">
        <f t="shared" si="19"/>
        <v>0</v>
      </c>
      <c r="K36" s="160">
        <f t="shared" si="19"/>
        <v>0</v>
      </c>
      <c r="L36" s="160">
        <f t="shared" si="19"/>
        <v>0</v>
      </c>
      <c r="M36" s="160">
        <f t="shared" si="19"/>
        <v>0</v>
      </c>
      <c r="N36" s="160">
        <f t="shared" si="19"/>
        <v>0</v>
      </c>
      <c r="O36" s="160">
        <f t="shared" si="19"/>
        <v>0</v>
      </c>
      <c r="P36" s="160">
        <f t="shared" si="19"/>
        <v>0</v>
      </c>
      <c r="Q36" s="160">
        <f t="shared" si="19"/>
        <v>0</v>
      </c>
      <c r="R36" s="160">
        <f t="shared" si="19"/>
        <v>0</v>
      </c>
      <c r="S36" s="160">
        <f t="shared" si="19"/>
        <v>0</v>
      </c>
      <c r="T36" s="160">
        <f t="shared" si="19"/>
        <v>0</v>
      </c>
      <c r="U36" s="160">
        <f t="shared" si="19"/>
        <v>0</v>
      </c>
      <c r="V36" s="160">
        <f t="shared" si="19"/>
        <v>0</v>
      </c>
      <c r="W36" s="160">
        <f t="shared" si="19"/>
        <v>0</v>
      </c>
      <c r="X36" s="160">
        <f t="shared" si="19"/>
        <v>0</v>
      </c>
      <c r="Y36" s="160">
        <f t="shared" si="20"/>
        <v>0</v>
      </c>
      <c r="Z36" s="160">
        <f t="shared" si="20"/>
        <v>0</v>
      </c>
      <c r="AA36" s="160">
        <f t="shared" si="20"/>
        <v>0</v>
      </c>
      <c r="AB36" s="160">
        <f t="shared" si="20"/>
        <v>0</v>
      </c>
      <c r="AC36" s="160">
        <f t="shared" si="20"/>
        <v>0</v>
      </c>
      <c r="AD36" s="160">
        <f t="shared" si="20"/>
        <v>0</v>
      </c>
      <c r="AE36" s="160">
        <f t="shared" si="20"/>
        <v>0</v>
      </c>
      <c r="AF36" s="160">
        <f t="shared" si="20"/>
        <v>0</v>
      </c>
      <c r="AG36" s="160">
        <f t="shared" si="20"/>
        <v>0</v>
      </c>
      <c r="AH36" s="160">
        <f t="shared" si="20"/>
        <v>0</v>
      </c>
      <c r="AI36" s="160">
        <f t="shared" si="20"/>
        <v>0</v>
      </c>
      <c r="AJ36" s="160">
        <f t="shared" si="20"/>
        <v>0</v>
      </c>
      <c r="AK36" s="160">
        <f t="shared" si="20"/>
        <v>0</v>
      </c>
      <c r="AL36" s="160">
        <f t="shared" si="20"/>
        <v>0</v>
      </c>
      <c r="AM36" s="160">
        <f t="shared" si="20"/>
        <v>0</v>
      </c>
      <c r="AN36" s="160">
        <f t="shared" si="20"/>
        <v>0</v>
      </c>
      <c r="AO36" s="160">
        <f t="shared" si="21"/>
        <v>0</v>
      </c>
      <c r="AP36" s="160">
        <f t="shared" si="21"/>
        <v>0</v>
      </c>
      <c r="AQ36" s="160">
        <f t="shared" si="21"/>
        <v>0</v>
      </c>
      <c r="AR36" s="160">
        <f t="shared" si="21"/>
        <v>0</v>
      </c>
      <c r="AS36" s="160">
        <f t="shared" si="21"/>
        <v>0</v>
      </c>
      <c r="AT36" s="160">
        <f t="shared" si="21"/>
        <v>0</v>
      </c>
      <c r="AU36" s="160">
        <f t="shared" si="21"/>
        <v>0</v>
      </c>
      <c r="AV36" s="160">
        <f t="shared" si="21"/>
        <v>0</v>
      </c>
      <c r="AW36" s="160">
        <f t="shared" si="21"/>
        <v>0</v>
      </c>
      <c r="AX36" s="160">
        <f t="shared" si="21"/>
        <v>0</v>
      </c>
      <c r="AY36" s="160">
        <f t="shared" si="21"/>
        <v>0</v>
      </c>
      <c r="AZ36" s="160">
        <f t="shared" si="21"/>
        <v>0</v>
      </c>
      <c r="BA36" s="160">
        <f t="shared" si="21"/>
        <v>0</v>
      </c>
      <c r="BB36" s="160">
        <f t="shared" si="21"/>
        <v>0</v>
      </c>
      <c r="BC36" s="160">
        <f t="shared" si="21"/>
        <v>0</v>
      </c>
      <c r="BD36" s="160">
        <f t="shared" si="21"/>
        <v>0</v>
      </c>
      <c r="BE36" s="160">
        <f t="shared" si="22"/>
        <v>0</v>
      </c>
      <c r="BF36" s="160">
        <f t="shared" si="22"/>
        <v>0</v>
      </c>
      <c r="BG36" s="67"/>
      <c r="BH36" s="67"/>
    </row>
    <row r="37" spans="1:66" x14ac:dyDescent="0.2">
      <c r="A37" s="42"/>
      <c r="B37" s="67"/>
      <c r="C37" s="40"/>
      <c r="D37" s="67"/>
      <c r="E37" s="68"/>
      <c r="F37" s="161" t="str">
        <f>IF((F25+F32)&gt;F13,"Oops, too much alloction!"," ")</f>
        <v xml:space="preserve"> </v>
      </c>
      <c r="G37" s="158"/>
      <c r="H37" s="113">
        <f>SUM(H32:H36)</f>
        <v>0</v>
      </c>
      <c r="I37" s="159">
        <f>SUM(I32:I36)</f>
        <v>0</v>
      </c>
      <c r="J37" s="159">
        <f>SUM(J32:J36)</f>
        <v>0</v>
      </c>
      <c r="K37" s="159">
        <f t="shared" ref="K37:BF37" si="23">SUM(K32:K36)</f>
        <v>0</v>
      </c>
      <c r="L37" s="159">
        <f t="shared" si="23"/>
        <v>0</v>
      </c>
      <c r="M37" s="159">
        <f t="shared" si="23"/>
        <v>0</v>
      </c>
      <c r="N37" s="159">
        <f t="shared" si="23"/>
        <v>0</v>
      </c>
      <c r="O37" s="159">
        <f t="shared" si="23"/>
        <v>0</v>
      </c>
      <c r="P37" s="159">
        <f t="shared" si="23"/>
        <v>0</v>
      </c>
      <c r="Q37" s="159">
        <f t="shared" si="23"/>
        <v>0</v>
      </c>
      <c r="R37" s="159">
        <f t="shared" si="23"/>
        <v>0</v>
      </c>
      <c r="S37" s="159">
        <f t="shared" si="23"/>
        <v>0</v>
      </c>
      <c r="T37" s="159">
        <f t="shared" si="23"/>
        <v>0</v>
      </c>
      <c r="U37" s="159">
        <f t="shared" si="23"/>
        <v>0</v>
      </c>
      <c r="V37" s="159">
        <f t="shared" si="23"/>
        <v>0</v>
      </c>
      <c r="W37" s="159">
        <f t="shared" si="23"/>
        <v>0</v>
      </c>
      <c r="X37" s="159">
        <f t="shared" si="23"/>
        <v>0</v>
      </c>
      <c r="Y37" s="159">
        <f t="shared" si="23"/>
        <v>0</v>
      </c>
      <c r="Z37" s="159">
        <f t="shared" si="23"/>
        <v>0</v>
      </c>
      <c r="AA37" s="159">
        <f t="shared" si="23"/>
        <v>0</v>
      </c>
      <c r="AB37" s="159">
        <f t="shared" si="23"/>
        <v>0</v>
      </c>
      <c r="AC37" s="159">
        <f t="shared" si="23"/>
        <v>0</v>
      </c>
      <c r="AD37" s="159">
        <f t="shared" si="23"/>
        <v>0</v>
      </c>
      <c r="AE37" s="159">
        <f t="shared" si="23"/>
        <v>0</v>
      </c>
      <c r="AF37" s="159">
        <f t="shared" si="23"/>
        <v>0</v>
      </c>
      <c r="AG37" s="159">
        <f t="shared" si="23"/>
        <v>0</v>
      </c>
      <c r="AH37" s="159">
        <f t="shared" si="23"/>
        <v>0</v>
      </c>
      <c r="AI37" s="159">
        <f t="shared" si="23"/>
        <v>0</v>
      </c>
      <c r="AJ37" s="159">
        <f t="shared" si="23"/>
        <v>0</v>
      </c>
      <c r="AK37" s="159">
        <f t="shared" si="23"/>
        <v>0</v>
      </c>
      <c r="AL37" s="159">
        <f t="shared" si="23"/>
        <v>0</v>
      </c>
      <c r="AM37" s="159">
        <f t="shared" si="23"/>
        <v>0</v>
      </c>
      <c r="AN37" s="159">
        <f t="shared" si="23"/>
        <v>0</v>
      </c>
      <c r="AO37" s="159">
        <f t="shared" si="23"/>
        <v>0</v>
      </c>
      <c r="AP37" s="159">
        <f t="shared" si="23"/>
        <v>0</v>
      </c>
      <c r="AQ37" s="159">
        <f t="shared" si="23"/>
        <v>0</v>
      </c>
      <c r="AR37" s="159">
        <f t="shared" si="23"/>
        <v>0</v>
      </c>
      <c r="AS37" s="159">
        <f t="shared" si="23"/>
        <v>0</v>
      </c>
      <c r="AT37" s="159">
        <f t="shared" si="23"/>
        <v>0</v>
      </c>
      <c r="AU37" s="159">
        <f t="shared" si="23"/>
        <v>0</v>
      </c>
      <c r="AV37" s="159">
        <f t="shared" si="23"/>
        <v>0</v>
      </c>
      <c r="AW37" s="159">
        <f t="shared" si="23"/>
        <v>0</v>
      </c>
      <c r="AX37" s="159">
        <f t="shared" si="23"/>
        <v>0</v>
      </c>
      <c r="AY37" s="159">
        <f t="shared" si="23"/>
        <v>0</v>
      </c>
      <c r="AZ37" s="159">
        <f t="shared" si="23"/>
        <v>0</v>
      </c>
      <c r="BA37" s="159">
        <f t="shared" si="23"/>
        <v>0</v>
      </c>
      <c r="BB37" s="159">
        <f t="shared" si="23"/>
        <v>0</v>
      </c>
      <c r="BC37" s="159">
        <f t="shared" si="23"/>
        <v>0</v>
      </c>
      <c r="BD37" s="159">
        <f t="shared" si="23"/>
        <v>0</v>
      </c>
      <c r="BE37" s="159">
        <f t="shared" si="23"/>
        <v>0</v>
      </c>
      <c r="BF37" s="159">
        <f t="shared" si="23"/>
        <v>0</v>
      </c>
      <c r="BG37" s="67"/>
      <c r="BH37" s="67"/>
    </row>
    <row r="38" spans="1:66" ht="15" x14ac:dyDescent="0.35">
      <c r="A38" s="42"/>
      <c r="B38" s="74" t="s">
        <v>100</v>
      </c>
      <c r="C38" s="40"/>
      <c r="D38" s="67"/>
      <c r="E38" s="68"/>
      <c r="F38" s="69"/>
      <c r="G38" s="72"/>
      <c r="H38" s="116"/>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row>
    <row r="39" spans="1:66" x14ac:dyDescent="0.2">
      <c r="A39" s="42"/>
      <c r="B39" s="67"/>
      <c r="C39" s="162" t="s">
        <v>90</v>
      </c>
      <c r="D39" s="156"/>
      <c r="E39" s="163">
        <v>25</v>
      </c>
      <c r="F39" s="98">
        <v>0</v>
      </c>
      <c r="G39" s="158">
        <f>IF(E39&gt;0,TRUNC((LCCPeriod-1-E40)/E39+1),0)</f>
        <v>0</v>
      </c>
      <c r="H39" s="113">
        <f>IF(IF(E39&gt;0,(1-(((LCCPeriod-E40)/E39)-TRUNC((LCCPeriod-E40)/E39)))*F39,0)=F39,0,IF(E39&gt;0,(1-(((LCCPeriod-E40)/E39)-TRUNC((LCCPeriod-E40)/E39)))*F39,0))</f>
        <v>0</v>
      </c>
      <c r="I39" s="159">
        <f t="shared" ref="I39:BF39" si="24">IF(I$7=$E40,$F39,IF(I$7&gt;$E40,IF(I$7&lt;LCCPeriod,IF((I$7-$E40)/($E39)=INT((I$7-$E40)/($E39)),$F39,0),0),0))</f>
        <v>0</v>
      </c>
      <c r="J39" s="159">
        <f t="shared" si="24"/>
        <v>0</v>
      </c>
      <c r="K39" s="159">
        <f t="shared" si="24"/>
        <v>0</v>
      </c>
      <c r="L39" s="159">
        <f t="shared" si="24"/>
        <v>0</v>
      </c>
      <c r="M39" s="159">
        <f t="shared" si="24"/>
        <v>0</v>
      </c>
      <c r="N39" s="159">
        <f t="shared" si="24"/>
        <v>0</v>
      </c>
      <c r="O39" s="159">
        <f t="shared" si="24"/>
        <v>0</v>
      </c>
      <c r="P39" s="159">
        <f t="shared" si="24"/>
        <v>0</v>
      </c>
      <c r="Q39" s="159">
        <f t="shared" si="24"/>
        <v>0</v>
      </c>
      <c r="R39" s="159">
        <f t="shared" si="24"/>
        <v>0</v>
      </c>
      <c r="S39" s="159">
        <f t="shared" si="24"/>
        <v>0</v>
      </c>
      <c r="T39" s="159">
        <f t="shared" si="24"/>
        <v>0</v>
      </c>
      <c r="U39" s="159">
        <f t="shared" si="24"/>
        <v>0</v>
      </c>
      <c r="V39" s="159">
        <f t="shared" si="24"/>
        <v>0</v>
      </c>
      <c r="W39" s="159">
        <f t="shared" si="24"/>
        <v>0</v>
      </c>
      <c r="X39" s="159">
        <f t="shared" si="24"/>
        <v>0</v>
      </c>
      <c r="Y39" s="159">
        <f t="shared" si="24"/>
        <v>0</v>
      </c>
      <c r="Z39" s="159">
        <f t="shared" si="24"/>
        <v>0</v>
      </c>
      <c r="AA39" s="159">
        <f t="shared" si="24"/>
        <v>0</v>
      </c>
      <c r="AB39" s="159">
        <f t="shared" si="24"/>
        <v>0</v>
      </c>
      <c r="AC39" s="159">
        <f t="shared" si="24"/>
        <v>0</v>
      </c>
      <c r="AD39" s="159">
        <f t="shared" si="24"/>
        <v>0</v>
      </c>
      <c r="AE39" s="159">
        <f t="shared" si="24"/>
        <v>0</v>
      </c>
      <c r="AF39" s="159">
        <f t="shared" si="24"/>
        <v>0</v>
      </c>
      <c r="AG39" s="159">
        <f t="shared" si="24"/>
        <v>0</v>
      </c>
      <c r="AH39" s="159">
        <f t="shared" si="24"/>
        <v>0</v>
      </c>
      <c r="AI39" s="159">
        <f t="shared" si="24"/>
        <v>0</v>
      </c>
      <c r="AJ39" s="159">
        <f t="shared" si="24"/>
        <v>0</v>
      </c>
      <c r="AK39" s="159">
        <f t="shared" si="24"/>
        <v>0</v>
      </c>
      <c r="AL39" s="159">
        <f t="shared" si="24"/>
        <v>0</v>
      </c>
      <c r="AM39" s="159">
        <f t="shared" si="24"/>
        <v>0</v>
      </c>
      <c r="AN39" s="159">
        <f t="shared" si="24"/>
        <v>0</v>
      </c>
      <c r="AO39" s="159">
        <f t="shared" si="24"/>
        <v>0</v>
      </c>
      <c r="AP39" s="159">
        <f t="shared" si="24"/>
        <v>0</v>
      </c>
      <c r="AQ39" s="159">
        <f t="shared" si="24"/>
        <v>0</v>
      </c>
      <c r="AR39" s="159">
        <f t="shared" si="24"/>
        <v>0</v>
      </c>
      <c r="AS39" s="159">
        <f t="shared" si="24"/>
        <v>0</v>
      </c>
      <c r="AT39" s="159">
        <f t="shared" si="24"/>
        <v>0</v>
      </c>
      <c r="AU39" s="159">
        <f t="shared" si="24"/>
        <v>0</v>
      </c>
      <c r="AV39" s="159">
        <f t="shared" si="24"/>
        <v>0</v>
      </c>
      <c r="AW39" s="159">
        <f t="shared" si="24"/>
        <v>0</v>
      </c>
      <c r="AX39" s="159">
        <f t="shared" si="24"/>
        <v>0</v>
      </c>
      <c r="AY39" s="159">
        <f t="shared" si="24"/>
        <v>0</v>
      </c>
      <c r="AZ39" s="159">
        <f t="shared" si="24"/>
        <v>0</v>
      </c>
      <c r="BA39" s="159">
        <f t="shared" si="24"/>
        <v>0</v>
      </c>
      <c r="BB39" s="159">
        <f t="shared" si="24"/>
        <v>0</v>
      </c>
      <c r="BC39" s="159">
        <f t="shared" si="24"/>
        <v>0</v>
      </c>
      <c r="BD39" s="159">
        <f t="shared" si="24"/>
        <v>0</v>
      </c>
      <c r="BE39" s="159">
        <f t="shared" si="24"/>
        <v>0</v>
      </c>
      <c r="BF39" s="159">
        <f t="shared" si="24"/>
        <v>0</v>
      </c>
      <c r="BG39" s="67"/>
      <c r="BH39" s="67"/>
    </row>
    <row r="40" spans="1:66" x14ac:dyDescent="0.2">
      <c r="A40" s="42"/>
      <c r="B40" s="67"/>
      <c r="C40" s="67"/>
      <c r="D40" s="164" t="s">
        <v>114</v>
      </c>
      <c r="E40" s="165">
        <v>20</v>
      </c>
      <c r="F40" s="67"/>
      <c r="G40" s="158"/>
      <c r="H40" s="113"/>
      <c r="I40" s="68"/>
      <c r="J40" s="68"/>
      <c r="K40" s="68"/>
      <c r="L40" s="68"/>
      <c r="M40" s="68"/>
      <c r="N40" s="68"/>
      <c r="O40" s="68"/>
      <c r="P40" s="68"/>
      <c r="Q40" s="166"/>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7"/>
      <c r="BH40" s="67"/>
    </row>
    <row r="41" spans="1:66" x14ac:dyDescent="0.2">
      <c r="A41" s="42"/>
      <c r="B41" s="67"/>
      <c r="C41" s="162" t="s">
        <v>90</v>
      </c>
      <c r="D41" s="156"/>
      <c r="E41" s="163">
        <v>10</v>
      </c>
      <c r="F41" s="98">
        <v>0</v>
      </c>
      <c r="G41" s="158">
        <f>IF(E41&gt;0,TRUNC((LCCPeriod-1-E42)/E41+1),0)</f>
        <v>-1</v>
      </c>
      <c r="H41" s="113">
        <f>IF(IF(E41&gt;0,(1-(((LCCPeriod-E42)/E41)-TRUNC((LCCPeriod-E42)/E41)))*F41,0)=F41,0,IF(E41&gt;0,(1-(((LCCPeriod-E42)/E41)-TRUNC((LCCPeriod-E42)/E41)))*F41,0))</f>
        <v>0</v>
      </c>
      <c r="I41" s="159">
        <f t="shared" ref="I41:BF41" si="25">IF(I$7=$E42,$F41,IF(I$7&gt;$E42,IF(I$7&lt;LCCPeriod,IF((I$7-$E42)/($E41)=INT((I$7-$E42)/($E41)),$F41,0),0),0))</f>
        <v>0</v>
      </c>
      <c r="J41" s="159">
        <f t="shared" si="25"/>
        <v>0</v>
      </c>
      <c r="K41" s="159">
        <f t="shared" si="25"/>
        <v>0</v>
      </c>
      <c r="L41" s="159">
        <f t="shared" si="25"/>
        <v>0</v>
      </c>
      <c r="M41" s="159">
        <f t="shared" si="25"/>
        <v>0</v>
      </c>
      <c r="N41" s="159">
        <f t="shared" si="25"/>
        <v>0</v>
      </c>
      <c r="O41" s="159">
        <f t="shared" si="25"/>
        <v>0</v>
      </c>
      <c r="P41" s="159">
        <f t="shared" si="25"/>
        <v>0</v>
      </c>
      <c r="Q41" s="159">
        <f t="shared" si="25"/>
        <v>0</v>
      </c>
      <c r="R41" s="159">
        <f t="shared" si="25"/>
        <v>0</v>
      </c>
      <c r="S41" s="159">
        <f t="shared" si="25"/>
        <v>0</v>
      </c>
      <c r="T41" s="159">
        <f t="shared" si="25"/>
        <v>0</v>
      </c>
      <c r="U41" s="159">
        <f t="shared" si="25"/>
        <v>0</v>
      </c>
      <c r="V41" s="159">
        <f t="shared" si="25"/>
        <v>0</v>
      </c>
      <c r="W41" s="159">
        <f t="shared" si="25"/>
        <v>0</v>
      </c>
      <c r="X41" s="159">
        <f t="shared" si="25"/>
        <v>0</v>
      </c>
      <c r="Y41" s="159">
        <f t="shared" si="25"/>
        <v>0</v>
      </c>
      <c r="Z41" s="159">
        <f t="shared" si="25"/>
        <v>0</v>
      </c>
      <c r="AA41" s="159">
        <f t="shared" si="25"/>
        <v>0</v>
      </c>
      <c r="AB41" s="159">
        <f t="shared" si="25"/>
        <v>0</v>
      </c>
      <c r="AC41" s="159">
        <f t="shared" si="25"/>
        <v>0</v>
      </c>
      <c r="AD41" s="159">
        <f t="shared" si="25"/>
        <v>0</v>
      </c>
      <c r="AE41" s="159">
        <f t="shared" si="25"/>
        <v>0</v>
      </c>
      <c r="AF41" s="159">
        <f t="shared" si="25"/>
        <v>0</v>
      </c>
      <c r="AG41" s="159">
        <f t="shared" si="25"/>
        <v>0</v>
      </c>
      <c r="AH41" s="159">
        <f t="shared" si="25"/>
        <v>0</v>
      </c>
      <c r="AI41" s="159">
        <f t="shared" si="25"/>
        <v>0</v>
      </c>
      <c r="AJ41" s="159">
        <f t="shared" si="25"/>
        <v>0</v>
      </c>
      <c r="AK41" s="159">
        <f t="shared" si="25"/>
        <v>0</v>
      </c>
      <c r="AL41" s="159">
        <f t="shared" si="25"/>
        <v>0</v>
      </c>
      <c r="AM41" s="159">
        <f t="shared" si="25"/>
        <v>0</v>
      </c>
      <c r="AN41" s="159">
        <f t="shared" si="25"/>
        <v>0</v>
      </c>
      <c r="AO41" s="159">
        <f t="shared" si="25"/>
        <v>0</v>
      </c>
      <c r="AP41" s="159">
        <f t="shared" si="25"/>
        <v>0</v>
      </c>
      <c r="AQ41" s="159">
        <f t="shared" si="25"/>
        <v>0</v>
      </c>
      <c r="AR41" s="159">
        <f t="shared" si="25"/>
        <v>0</v>
      </c>
      <c r="AS41" s="159">
        <f t="shared" si="25"/>
        <v>0</v>
      </c>
      <c r="AT41" s="159">
        <f t="shared" si="25"/>
        <v>0</v>
      </c>
      <c r="AU41" s="159">
        <f t="shared" si="25"/>
        <v>0</v>
      </c>
      <c r="AV41" s="159">
        <f t="shared" si="25"/>
        <v>0</v>
      </c>
      <c r="AW41" s="159">
        <f t="shared" si="25"/>
        <v>0</v>
      </c>
      <c r="AX41" s="159">
        <f t="shared" si="25"/>
        <v>0</v>
      </c>
      <c r="AY41" s="159">
        <f t="shared" si="25"/>
        <v>0</v>
      </c>
      <c r="AZ41" s="159">
        <f t="shared" si="25"/>
        <v>0</v>
      </c>
      <c r="BA41" s="159">
        <f t="shared" si="25"/>
        <v>0</v>
      </c>
      <c r="BB41" s="159">
        <f t="shared" si="25"/>
        <v>0</v>
      </c>
      <c r="BC41" s="159">
        <f t="shared" si="25"/>
        <v>0</v>
      </c>
      <c r="BD41" s="159">
        <f t="shared" si="25"/>
        <v>0</v>
      </c>
      <c r="BE41" s="159">
        <f t="shared" si="25"/>
        <v>0</v>
      </c>
      <c r="BF41" s="159">
        <f t="shared" si="25"/>
        <v>0</v>
      </c>
      <c r="BG41" s="67"/>
      <c r="BH41" s="67"/>
    </row>
    <row r="42" spans="1:66" ht="15" x14ac:dyDescent="0.35">
      <c r="A42" s="42"/>
      <c r="B42" s="67"/>
      <c r="C42" s="67"/>
      <c r="D42" s="164" t="s">
        <v>114</v>
      </c>
      <c r="E42" s="165">
        <v>20</v>
      </c>
      <c r="F42" s="67"/>
      <c r="G42" s="158"/>
      <c r="H42" s="167" t="s">
        <v>35</v>
      </c>
      <c r="I42" s="168" t="s">
        <v>35</v>
      </c>
      <c r="J42" s="168" t="s">
        <v>35</v>
      </c>
      <c r="K42" s="168" t="s">
        <v>35</v>
      </c>
      <c r="L42" s="168" t="s">
        <v>35</v>
      </c>
      <c r="M42" s="168" t="s">
        <v>35</v>
      </c>
      <c r="N42" s="168" t="s">
        <v>35</v>
      </c>
      <c r="O42" s="168" t="s">
        <v>35</v>
      </c>
      <c r="P42" s="168" t="s">
        <v>35</v>
      </c>
      <c r="Q42" s="168" t="s">
        <v>35</v>
      </c>
      <c r="R42" s="168" t="s">
        <v>35</v>
      </c>
      <c r="S42" s="168" t="s">
        <v>35</v>
      </c>
      <c r="T42" s="168" t="s">
        <v>35</v>
      </c>
      <c r="U42" s="168" t="s">
        <v>35</v>
      </c>
      <c r="V42" s="168" t="s">
        <v>35</v>
      </c>
      <c r="W42" s="168" t="s">
        <v>35</v>
      </c>
      <c r="X42" s="168" t="s">
        <v>35</v>
      </c>
      <c r="Y42" s="168" t="s">
        <v>35</v>
      </c>
      <c r="Z42" s="168" t="s">
        <v>35</v>
      </c>
      <c r="AA42" s="168" t="s">
        <v>35</v>
      </c>
      <c r="AB42" s="168" t="s">
        <v>35</v>
      </c>
      <c r="AC42" s="168" t="s">
        <v>35</v>
      </c>
      <c r="AD42" s="168" t="s">
        <v>35</v>
      </c>
      <c r="AE42" s="168" t="s">
        <v>35</v>
      </c>
      <c r="AF42" s="168" t="s">
        <v>35</v>
      </c>
      <c r="AG42" s="168" t="s">
        <v>35</v>
      </c>
      <c r="AH42" s="168" t="s">
        <v>35</v>
      </c>
      <c r="AI42" s="168" t="s">
        <v>35</v>
      </c>
      <c r="AJ42" s="168" t="s">
        <v>35</v>
      </c>
      <c r="AK42" s="168" t="s">
        <v>35</v>
      </c>
      <c r="AL42" s="168" t="s">
        <v>35</v>
      </c>
      <c r="AM42" s="168" t="s">
        <v>35</v>
      </c>
      <c r="AN42" s="168" t="s">
        <v>35</v>
      </c>
      <c r="AO42" s="168" t="s">
        <v>35</v>
      </c>
      <c r="AP42" s="168" t="s">
        <v>35</v>
      </c>
      <c r="AQ42" s="168" t="s">
        <v>35</v>
      </c>
      <c r="AR42" s="168" t="s">
        <v>35</v>
      </c>
      <c r="AS42" s="168" t="s">
        <v>35</v>
      </c>
      <c r="AT42" s="168" t="s">
        <v>35</v>
      </c>
      <c r="AU42" s="168" t="s">
        <v>35</v>
      </c>
      <c r="AV42" s="168" t="s">
        <v>35</v>
      </c>
      <c r="AW42" s="168" t="s">
        <v>35</v>
      </c>
      <c r="AX42" s="168" t="s">
        <v>35</v>
      </c>
      <c r="AY42" s="168" t="s">
        <v>35</v>
      </c>
      <c r="AZ42" s="168" t="s">
        <v>35</v>
      </c>
      <c r="BA42" s="168" t="s">
        <v>35</v>
      </c>
      <c r="BB42" s="168" t="s">
        <v>35</v>
      </c>
      <c r="BC42" s="168" t="s">
        <v>35</v>
      </c>
      <c r="BD42" s="168" t="s">
        <v>35</v>
      </c>
      <c r="BE42" s="168" t="s">
        <v>35</v>
      </c>
      <c r="BF42" s="168" t="s">
        <v>35</v>
      </c>
      <c r="BG42" s="67"/>
      <c r="BH42" s="67"/>
    </row>
    <row r="43" spans="1:66" ht="15" x14ac:dyDescent="0.35">
      <c r="A43" s="42"/>
      <c r="B43" s="67"/>
      <c r="C43" s="40" t="s">
        <v>92</v>
      </c>
      <c r="D43" s="42"/>
      <c r="E43" s="67"/>
      <c r="F43" s="67"/>
      <c r="G43" s="158"/>
      <c r="H43" s="117">
        <f>SUM(H39:H41)</f>
        <v>0</v>
      </c>
      <c r="I43" s="169">
        <f>SUM(I39:I41)</f>
        <v>0</v>
      </c>
      <c r="J43" s="169">
        <f>SUM(J39:J41)</f>
        <v>0</v>
      </c>
      <c r="K43" s="169">
        <f>SUM(K39:K41)</f>
        <v>0</v>
      </c>
      <c r="L43" s="169">
        <f>SUM(L39:L41)</f>
        <v>0</v>
      </c>
      <c r="M43" s="169">
        <f t="shared" ref="M43:BF43" si="26">SUM(M39:M41)</f>
        <v>0</v>
      </c>
      <c r="N43" s="169">
        <f t="shared" si="26"/>
        <v>0</v>
      </c>
      <c r="O43" s="169">
        <f t="shared" si="26"/>
        <v>0</v>
      </c>
      <c r="P43" s="169">
        <f t="shared" si="26"/>
        <v>0</v>
      </c>
      <c r="Q43" s="169">
        <f t="shared" si="26"/>
        <v>0</v>
      </c>
      <c r="R43" s="169">
        <f t="shared" si="26"/>
        <v>0</v>
      </c>
      <c r="S43" s="169">
        <f t="shared" si="26"/>
        <v>0</v>
      </c>
      <c r="T43" s="169">
        <f t="shared" si="26"/>
        <v>0</v>
      </c>
      <c r="U43" s="169">
        <f t="shared" si="26"/>
        <v>0</v>
      </c>
      <c r="V43" s="169">
        <f t="shared" si="26"/>
        <v>0</v>
      </c>
      <c r="W43" s="169">
        <f t="shared" si="26"/>
        <v>0</v>
      </c>
      <c r="X43" s="169">
        <f t="shared" si="26"/>
        <v>0</v>
      </c>
      <c r="Y43" s="169">
        <f t="shared" si="26"/>
        <v>0</v>
      </c>
      <c r="Z43" s="169">
        <f t="shared" si="26"/>
        <v>0</v>
      </c>
      <c r="AA43" s="169">
        <f t="shared" si="26"/>
        <v>0</v>
      </c>
      <c r="AB43" s="169">
        <f t="shared" si="26"/>
        <v>0</v>
      </c>
      <c r="AC43" s="169">
        <f t="shared" si="26"/>
        <v>0</v>
      </c>
      <c r="AD43" s="169">
        <f t="shared" si="26"/>
        <v>0</v>
      </c>
      <c r="AE43" s="169">
        <f t="shared" si="26"/>
        <v>0</v>
      </c>
      <c r="AF43" s="169">
        <f t="shared" si="26"/>
        <v>0</v>
      </c>
      <c r="AG43" s="169">
        <f t="shared" si="26"/>
        <v>0</v>
      </c>
      <c r="AH43" s="169">
        <f t="shared" si="26"/>
        <v>0</v>
      </c>
      <c r="AI43" s="169">
        <f t="shared" si="26"/>
        <v>0</v>
      </c>
      <c r="AJ43" s="169">
        <f t="shared" si="26"/>
        <v>0</v>
      </c>
      <c r="AK43" s="169">
        <f t="shared" si="26"/>
        <v>0</v>
      </c>
      <c r="AL43" s="169">
        <f t="shared" si="26"/>
        <v>0</v>
      </c>
      <c r="AM43" s="169">
        <f t="shared" si="26"/>
        <v>0</v>
      </c>
      <c r="AN43" s="169">
        <f t="shared" si="26"/>
        <v>0</v>
      </c>
      <c r="AO43" s="169">
        <f t="shared" si="26"/>
        <v>0</v>
      </c>
      <c r="AP43" s="169">
        <f t="shared" si="26"/>
        <v>0</v>
      </c>
      <c r="AQ43" s="169">
        <f t="shared" si="26"/>
        <v>0</v>
      </c>
      <c r="AR43" s="169">
        <f t="shared" si="26"/>
        <v>0</v>
      </c>
      <c r="AS43" s="169">
        <f t="shared" si="26"/>
        <v>0</v>
      </c>
      <c r="AT43" s="169">
        <f t="shared" si="26"/>
        <v>0</v>
      </c>
      <c r="AU43" s="169">
        <f t="shared" si="26"/>
        <v>0</v>
      </c>
      <c r="AV43" s="169">
        <f t="shared" si="26"/>
        <v>0</v>
      </c>
      <c r="AW43" s="169">
        <f t="shared" si="26"/>
        <v>0</v>
      </c>
      <c r="AX43" s="169">
        <f t="shared" si="26"/>
        <v>0</v>
      </c>
      <c r="AY43" s="169">
        <f t="shared" si="26"/>
        <v>0</v>
      </c>
      <c r="AZ43" s="169">
        <f t="shared" si="26"/>
        <v>0</v>
      </c>
      <c r="BA43" s="169">
        <f t="shared" si="26"/>
        <v>0</v>
      </c>
      <c r="BB43" s="169">
        <f t="shared" si="26"/>
        <v>0</v>
      </c>
      <c r="BC43" s="169">
        <f t="shared" si="26"/>
        <v>0</v>
      </c>
      <c r="BD43" s="169">
        <f t="shared" si="26"/>
        <v>0</v>
      </c>
      <c r="BE43" s="169">
        <f t="shared" si="26"/>
        <v>0</v>
      </c>
      <c r="BF43" s="169">
        <f t="shared" si="26"/>
        <v>0</v>
      </c>
      <c r="BG43" s="67"/>
      <c r="BH43" s="67"/>
    </row>
    <row r="44" spans="1:66" ht="15" x14ac:dyDescent="0.35">
      <c r="A44" s="42"/>
      <c r="B44" s="67"/>
      <c r="C44" s="67"/>
      <c r="D44" s="67"/>
      <c r="E44" s="67"/>
      <c r="F44" s="170" t="s">
        <v>136</v>
      </c>
      <c r="G44" s="158"/>
      <c r="H44" s="112">
        <f>(H$30+H$37+H$43)/(1+DiscRat)^(LCCPeriod+1-(PresentYear-EPCBaseYear))</f>
        <v>0</v>
      </c>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67"/>
      <c r="BH44" s="67"/>
    </row>
    <row r="45" spans="1:66" x14ac:dyDescent="0.2">
      <c r="A45" s="42"/>
      <c r="B45" s="42"/>
      <c r="C45" s="67"/>
      <c r="D45" s="67"/>
      <c r="E45" s="13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67"/>
      <c r="BH45" s="67"/>
    </row>
    <row r="46" spans="1:66" x14ac:dyDescent="0.2">
      <c r="A46" s="42"/>
      <c r="B46" s="144" t="s">
        <v>120</v>
      </c>
      <c r="C46" s="67"/>
      <c r="D46" s="67"/>
      <c r="E46" s="138">
        <f>EPCBaseYear</f>
        <v>0</v>
      </c>
      <c r="F46" s="67"/>
      <c r="G46" s="56"/>
      <c r="H46" s="56"/>
      <c r="I46" s="171"/>
      <c r="J46" s="67"/>
      <c r="K46" s="67"/>
      <c r="L46" s="67"/>
      <c r="M46" s="56"/>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row>
    <row r="47" spans="1:66" x14ac:dyDescent="0.2">
      <c r="A47" s="42"/>
      <c r="B47" s="67"/>
      <c r="C47" s="42" t="s">
        <v>18</v>
      </c>
      <c r="D47" s="67"/>
      <c r="E47" s="164" t="s">
        <v>36</v>
      </c>
      <c r="F47" s="98">
        <v>0</v>
      </c>
      <c r="G47" s="56"/>
      <c r="H47" s="56"/>
      <c r="I47" s="172">
        <f>IF(I$13&gt;0,"N/A",0)</f>
        <v>0</v>
      </c>
      <c r="J47" s="172">
        <f t="shared" ref="J47:BF48" si="27">IF(J$13&gt;0,"N/A",0)</f>
        <v>0</v>
      </c>
      <c r="K47" s="172">
        <f t="shared" si="27"/>
        <v>0</v>
      </c>
      <c r="L47" s="172">
        <f t="shared" si="27"/>
        <v>0</v>
      </c>
      <c r="M47" s="172">
        <f t="shared" si="27"/>
        <v>0</v>
      </c>
      <c r="N47" s="172">
        <f t="shared" si="27"/>
        <v>0</v>
      </c>
      <c r="O47" s="172">
        <f t="shared" si="27"/>
        <v>0</v>
      </c>
      <c r="P47" s="172">
        <f t="shared" si="27"/>
        <v>0</v>
      </c>
      <c r="Q47" s="172">
        <f t="shared" si="27"/>
        <v>0</v>
      </c>
      <c r="R47" s="172">
        <f t="shared" si="27"/>
        <v>0</v>
      </c>
      <c r="S47" s="172">
        <f t="shared" si="27"/>
        <v>0</v>
      </c>
      <c r="T47" s="172">
        <f t="shared" si="27"/>
        <v>0</v>
      </c>
      <c r="U47" s="172">
        <f t="shared" si="27"/>
        <v>0</v>
      </c>
      <c r="V47" s="172">
        <f t="shared" si="27"/>
        <v>0</v>
      </c>
      <c r="W47" s="172">
        <f t="shared" si="27"/>
        <v>0</v>
      </c>
      <c r="X47" s="172">
        <f t="shared" si="27"/>
        <v>0</v>
      </c>
      <c r="Y47" s="172">
        <f t="shared" si="27"/>
        <v>0</v>
      </c>
      <c r="Z47" s="172">
        <f t="shared" si="27"/>
        <v>0</v>
      </c>
      <c r="AA47" s="172">
        <f t="shared" si="27"/>
        <v>0</v>
      </c>
      <c r="AB47" s="172">
        <f t="shared" si="27"/>
        <v>0</v>
      </c>
      <c r="AC47" s="172">
        <f t="shared" si="27"/>
        <v>0</v>
      </c>
      <c r="AD47" s="172">
        <f t="shared" si="27"/>
        <v>0</v>
      </c>
      <c r="AE47" s="172">
        <f t="shared" si="27"/>
        <v>0</v>
      </c>
      <c r="AF47" s="172">
        <f t="shared" si="27"/>
        <v>0</v>
      </c>
      <c r="AG47" s="172">
        <f t="shared" si="27"/>
        <v>0</v>
      </c>
      <c r="AH47" s="172">
        <f t="shared" si="27"/>
        <v>0</v>
      </c>
      <c r="AI47" s="172">
        <f t="shared" si="27"/>
        <v>0</v>
      </c>
      <c r="AJ47" s="172">
        <f t="shared" si="27"/>
        <v>0</v>
      </c>
      <c r="AK47" s="172">
        <f t="shared" si="27"/>
        <v>0</v>
      </c>
      <c r="AL47" s="172">
        <f t="shared" si="27"/>
        <v>0</v>
      </c>
      <c r="AM47" s="172">
        <f t="shared" si="27"/>
        <v>0</v>
      </c>
      <c r="AN47" s="172">
        <f t="shared" si="27"/>
        <v>0</v>
      </c>
      <c r="AO47" s="172">
        <f t="shared" si="27"/>
        <v>0</v>
      </c>
      <c r="AP47" s="172">
        <f t="shared" si="27"/>
        <v>0</v>
      </c>
      <c r="AQ47" s="172">
        <f t="shared" si="27"/>
        <v>0</v>
      </c>
      <c r="AR47" s="172">
        <f t="shared" si="27"/>
        <v>0</v>
      </c>
      <c r="AS47" s="172">
        <f t="shared" si="27"/>
        <v>0</v>
      </c>
      <c r="AT47" s="172">
        <f t="shared" si="27"/>
        <v>0</v>
      </c>
      <c r="AU47" s="172">
        <f t="shared" si="27"/>
        <v>0</v>
      </c>
      <c r="AV47" s="172">
        <f t="shared" si="27"/>
        <v>0</v>
      </c>
      <c r="AW47" s="172">
        <f t="shared" si="27"/>
        <v>0</v>
      </c>
      <c r="AX47" s="172">
        <f t="shared" si="27"/>
        <v>0</v>
      </c>
      <c r="AY47" s="172">
        <f t="shared" si="27"/>
        <v>0</v>
      </c>
      <c r="AZ47" s="172">
        <f t="shared" si="27"/>
        <v>0</v>
      </c>
      <c r="BA47" s="172">
        <f t="shared" si="27"/>
        <v>0</v>
      </c>
      <c r="BB47" s="172">
        <f t="shared" si="27"/>
        <v>0</v>
      </c>
      <c r="BC47" s="172">
        <f t="shared" si="27"/>
        <v>0</v>
      </c>
      <c r="BD47" s="172">
        <f t="shared" si="27"/>
        <v>0</v>
      </c>
      <c r="BE47" s="172">
        <f t="shared" si="27"/>
        <v>0</v>
      </c>
      <c r="BF47" s="172">
        <f t="shared" si="27"/>
        <v>0</v>
      </c>
      <c r="BG47" s="67"/>
      <c r="BH47" s="67"/>
    </row>
    <row r="48" spans="1:66" x14ac:dyDescent="0.2">
      <c r="A48" s="42"/>
      <c r="B48" s="67"/>
      <c r="C48" s="42" t="s">
        <v>21</v>
      </c>
      <c r="D48" s="67"/>
      <c r="E48" s="164" t="s">
        <v>36</v>
      </c>
      <c r="F48" s="98">
        <v>0</v>
      </c>
      <c r="G48" s="56"/>
      <c r="H48" s="56"/>
      <c r="I48" s="172">
        <f>IF(I$13&gt;0,"N/A",0)</f>
        <v>0</v>
      </c>
      <c r="J48" s="172">
        <f t="shared" si="27"/>
        <v>0</v>
      </c>
      <c r="K48" s="172">
        <f t="shared" si="27"/>
        <v>0</v>
      </c>
      <c r="L48" s="172">
        <f t="shared" si="27"/>
        <v>0</v>
      </c>
      <c r="M48" s="172">
        <f t="shared" si="27"/>
        <v>0</v>
      </c>
      <c r="N48" s="172">
        <f t="shared" si="27"/>
        <v>0</v>
      </c>
      <c r="O48" s="172">
        <f t="shared" si="27"/>
        <v>0</v>
      </c>
      <c r="P48" s="172">
        <f t="shared" si="27"/>
        <v>0</v>
      </c>
      <c r="Q48" s="172">
        <f t="shared" si="27"/>
        <v>0</v>
      </c>
      <c r="R48" s="172">
        <f t="shared" si="27"/>
        <v>0</v>
      </c>
      <c r="S48" s="172">
        <f t="shared" si="27"/>
        <v>0</v>
      </c>
      <c r="T48" s="172">
        <f t="shared" si="27"/>
        <v>0</v>
      </c>
      <c r="U48" s="172">
        <f t="shared" si="27"/>
        <v>0</v>
      </c>
      <c r="V48" s="172">
        <f t="shared" si="27"/>
        <v>0</v>
      </c>
      <c r="W48" s="172">
        <f t="shared" si="27"/>
        <v>0</v>
      </c>
      <c r="X48" s="172">
        <f t="shared" si="27"/>
        <v>0</v>
      </c>
      <c r="Y48" s="172">
        <f t="shared" si="27"/>
        <v>0</v>
      </c>
      <c r="Z48" s="172">
        <f t="shared" si="27"/>
        <v>0</v>
      </c>
      <c r="AA48" s="172">
        <f t="shared" si="27"/>
        <v>0</v>
      </c>
      <c r="AB48" s="172">
        <f t="shared" si="27"/>
        <v>0</v>
      </c>
      <c r="AC48" s="172">
        <f t="shared" si="27"/>
        <v>0</v>
      </c>
      <c r="AD48" s="172">
        <f t="shared" si="27"/>
        <v>0</v>
      </c>
      <c r="AE48" s="172">
        <f t="shared" si="27"/>
        <v>0</v>
      </c>
      <c r="AF48" s="172">
        <f t="shared" si="27"/>
        <v>0</v>
      </c>
      <c r="AG48" s="172">
        <f t="shared" si="27"/>
        <v>0</v>
      </c>
      <c r="AH48" s="172">
        <f t="shared" si="27"/>
        <v>0</v>
      </c>
      <c r="AI48" s="172">
        <f t="shared" si="27"/>
        <v>0</v>
      </c>
      <c r="AJ48" s="172">
        <f t="shared" si="27"/>
        <v>0</v>
      </c>
      <c r="AK48" s="172">
        <f t="shared" si="27"/>
        <v>0</v>
      </c>
      <c r="AL48" s="172">
        <f t="shared" si="27"/>
        <v>0</v>
      </c>
      <c r="AM48" s="172">
        <f t="shared" si="27"/>
        <v>0</v>
      </c>
      <c r="AN48" s="172">
        <f t="shared" si="27"/>
        <v>0</v>
      </c>
      <c r="AO48" s="172">
        <f t="shared" si="27"/>
        <v>0</v>
      </c>
      <c r="AP48" s="172">
        <f t="shared" si="27"/>
        <v>0</v>
      </c>
      <c r="AQ48" s="172">
        <f t="shared" si="27"/>
        <v>0</v>
      </c>
      <c r="AR48" s="172">
        <f t="shared" si="27"/>
        <v>0</v>
      </c>
      <c r="AS48" s="172">
        <f t="shared" si="27"/>
        <v>0</v>
      </c>
      <c r="AT48" s="172">
        <f t="shared" si="27"/>
        <v>0</v>
      </c>
      <c r="AU48" s="172">
        <f t="shared" si="27"/>
        <v>0</v>
      </c>
      <c r="AV48" s="172">
        <f t="shared" si="27"/>
        <v>0</v>
      </c>
      <c r="AW48" s="172">
        <f t="shared" si="27"/>
        <v>0</v>
      </c>
      <c r="AX48" s="172">
        <f t="shared" si="27"/>
        <v>0</v>
      </c>
      <c r="AY48" s="172">
        <f t="shared" si="27"/>
        <v>0</v>
      </c>
      <c r="AZ48" s="172">
        <f t="shared" si="27"/>
        <v>0</v>
      </c>
      <c r="BA48" s="172">
        <f t="shared" si="27"/>
        <v>0</v>
      </c>
      <c r="BB48" s="172">
        <f t="shared" si="27"/>
        <v>0</v>
      </c>
      <c r="BC48" s="172">
        <f t="shared" si="27"/>
        <v>0</v>
      </c>
      <c r="BD48" s="172">
        <f t="shared" si="27"/>
        <v>0</v>
      </c>
      <c r="BE48" s="172">
        <f t="shared" si="27"/>
        <v>0</v>
      </c>
      <c r="BF48" s="172">
        <f t="shared" si="27"/>
        <v>0</v>
      </c>
      <c r="BG48" s="67"/>
      <c r="BH48" s="67"/>
    </row>
    <row r="49" spans="1:60" x14ac:dyDescent="0.2">
      <c r="A49" s="42"/>
      <c r="B49" s="67"/>
      <c r="C49" s="42" t="s">
        <v>20</v>
      </c>
      <c r="D49" s="67"/>
      <c r="E49" s="164" t="s">
        <v>121</v>
      </c>
      <c r="F49" s="173">
        <v>0</v>
      </c>
      <c r="G49" s="56"/>
      <c r="H49" s="56"/>
      <c r="I49" s="111">
        <f>IF(I$13&gt;0,$F49,0)</f>
        <v>0</v>
      </c>
      <c r="J49" s="111">
        <f t="shared" ref="J49:BF54" si="28">IF(J$13&gt;0,$F49,0)</f>
        <v>0</v>
      </c>
      <c r="K49" s="111">
        <f t="shared" si="28"/>
        <v>0</v>
      </c>
      <c r="L49" s="111">
        <f t="shared" si="28"/>
        <v>0</v>
      </c>
      <c r="M49" s="111">
        <f t="shared" si="28"/>
        <v>0</v>
      </c>
      <c r="N49" s="111">
        <f t="shared" si="28"/>
        <v>0</v>
      </c>
      <c r="O49" s="111">
        <f t="shared" si="28"/>
        <v>0</v>
      </c>
      <c r="P49" s="111">
        <f t="shared" si="28"/>
        <v>0</v>
      </c>
      <c r="Q49" s="111">
        <f t="shared" si="28"/>
        <v>0</v>
      </c>
      <c r="R49" s="111">
        <f t="shared" si="28"/>
        <v>0</v>
      </c>
      <c r="S49" s="111">
        <f t="shared" si="28"/>
        <v>0</v>
      </c>
      <c r="T49" s="111">
        <f t="shared" si="28"/>
        <v>0</v>
      </c>
      <c r="U49" s="111">
        <f t="shared" si="28"/>
        <v>0</v>
      </c>
      <c r="V49" s="111">
        <f t="shared" si="28"/>
        <v>0</v>
      </c>
      <c r="W49" s="111">
        <f t="shared" si="28"/>
        <v>0</v>
      </c>
      <c r="X49" s="111">
        <f t="shared" si="28"/>
        <v>0</v>
      </c>
      <c r="Y49" s="111">
        <f t="shared" si="28"/>
        <v>0</v>
      </c>
      <c r="Z49" s="111">
        <f t="shared" si="28"/>
        <v>0</v>
      </c>
      <c r="AA49" s="111">
        <f t="shared" si="28"/>
        <v>0</v>
      </c>
      <c r="AB49" s="111">
        <f t="shared" si="28"/>
        <v>0</v>
      </c>
      <c r="AC49" s="111">
        <f t="shared" si="28"/>
        <v>0</v>
      </c>
      <c r="AD49" s="111">
        <f t="shared" si="28"/>
        <v>0</v>
      </c>
      <c r="AE49" s="111">
        <f t="shared" si="28"/>
        <v>0</v>
      </c>
      <c r="AF49" s="111">
        <f t="shared" si="28"/>
        <v>0</v>
      </c>
      <c r="AG49" s="111">
        <f t="shared" si="28"/>
        <v>0</v>
      </c>
      <c r="AH49" s="111">
        <f t="shared" si="28"/>
        <v>0</v>
      </c>
      <c r="AI49" s="111">
        <f t="shared" si="28"/>
        <v>0</v>
      </c>
      <c r="AJ49" s="111">
        <f t="shared" si="28"/>
        <v>0</v>
      </c>
      <c r="AK49" s="111">
        <f t="shared" si="28"/>
        <v>0</v>
      </c>
      <c r="AL49" s="111">
        <f t="shared" si="28"/>
        <v>0</v>
      </c>
      <c r="AM49" s="111">
        <f t="shared" si="28"/>
        <v>0</v>
      </c>
      <c r="AN49" s="111">
        <f t="shared" si="28"/>
        <v>0</v>
      </c>
      <c r="AO49" s="111">
        <f t="shared" si="28"/>
        <v>0</v>
      </c>
      <c r="AP49" s="111">
        <f t="shared" si="28"/>
        <v>0</v>
      </c>
      <c r="AQ49" s="111">
        <f t="shared" si="28"/>
        <v>0</v>
      </c>
      <c r="AR49" s="111">
        <f t="shared" si="28"/>
        <v>0</v>
      </c>
      <c r="AS49" s="111">
        <f t="shared" si="28"/>
        <v>0</v>
      </c>
      <c r="AT49" s="111">
        <f t="shared" si="28"/>
        <v>0</v>
      </c>
      <c r="AU49" s="111">
        <f t="shared" si="28"/>
        <v>0</v>
      </c>
      <c r="AV49" s="111">
        <f t="shared" si="28"/>
        <v>0</v>
      </c>
      <c r="AW49" s="111">
        <f t="shared" si="28"/>
        <v>0</v>
      </c>
      <c r="AX49" s="111">
        <f t="shared" si="28"/>
        <v>0</v>
      </c>
      <c r="AY49" s="111">
        <f t="shared" si="28"/>
        <v>0</v>
      </c>
      <c r="AZ49" s="111">
        <f t="shared" si="28"/>
        <v>0</v>
      </c>
      <c r="BA49" s="111">
        <f t="shared" si="28"/>
        <v>0</v>
      </c>
      <c r="BB49" s="111">
        <f t="shared" si="28"/>
        <v>0</v>
      </c>
      <c r="BC49" s="111">
        <f t="shared" si="28"/>
        <v>0</v>
      </c>
      <c r="BD49" s="111">
        <f t="shared" si="28"/>
        <v>0</v>
      </c>
      <c r="BE49" s="111">
        <f t="shared" si="28"/>
        <v>0</v>
      </c>
      <c r="BF49" s="111">
        <f t="shared" si="28"/>
        <v>0</v>
      </c>
      <c r="BG49" s="67"/>
      <c r="BH49" s="67"/>
    </row>
    <row r="50" spans="1:60" x14ac:dyDescent="0.2">
      <c r="A50" s="42"/>
      <c r="B50" s="67"/>
      <c r="C50" s="42" t="s">
        <v>46</v>
      </c>
      <c r="D50" s="67"/>
      <c r="E50" s="164" t="s">
        <v>121</v>
      </c>
      <c r="F50" s="173">
        <v>0</v>
      </c>
      <c r="G50" s="56"/>
      <c r="H50" s="56"/>
      <c r="I50" s="111">
        <f>IF(I$13&gt;0,$F50,0)</f>
        <v>0</v>
      </c>
      <c r="J50" s="111">
        <f t="shared" si="28"/>
        <v>0</v>
      </c>
      <c r="K50" s="111">
        <f t="shared" si="28"/>
        <v>0</v>
      </c>
      <c r="L50" s="111">
        <f t="shared" si="28"/>
        <v>0</v>
      </c>
      <c r="M50" s="111">
        <f t="shared" si="28"/>
        <v>0</v>
      </c>
      <c r="N50" s="111">
        <f t="shared" si="28"/>
        <v>0</v>
      </c>
      <c r="O50" s="111">
        <f t="shared" si="28"/>
        <v>0</v>
      </c>
      <c r="P50" s="111">
        <f t="shared" si="28"/>
        <v>0</v>
      </c>
      <c r="Q50" s="111">
        <f t="shared" si="28"/>
        <v>0</v>
      </c>
      <c r="R50" s="111">
        <f t="shared" si="28"/>
        <v>0</v>
      </c>
      <c r="S50" s="111">
        <f t="shared" si="28"/>
        <v>0</v>
      </c>
      <c r="T50" s="111">
        <f t="shared" si="28"/>
        <v>0</v>
      </c>
      <c r="U50" s="111">
        <f t="shared" si="28"/>
        <v>0</v>
      </c>
      <c r="V50" s="111">
        <f t="shared" si="28"/>
        <v>0</v>
      </c>
      <c r="W50" s="111">
        <f t="shared" si="28"/>
        <v>0</v>
      </c>
      <c r="X50" s="111">
        <f t="shared" si="28"/>
        <v>0</v>
      </c>
      <c r="Y50" s="111">
        <f t="shared" si="28"/>
        <v>0</v>
      </c>
      <c r="Z50" s="111">
        <f t="shared" si="28"/>
        <v>0</v>
      </c>
      <c r="AA50" s="111">
        <f t="shared" si="28"/>
        <v>0</v>
      </c>
      <c r="AB50" s="111">
        <f t="shared" si="28"/>
        <v>0</v>
      </c>
      <c r="AC50" s="111">
        <f t="shared" si="28"/>
        <v>0</v>
      </c>
      <c r="AD50" s="111">
        <f t="shared" si="28"/>
        <v>0</v>
      </c>
      <c r="AE50" s="111">
        <f t="shared" si="28"/>
        <v>0</v>
      </c>
      <c r="AF50" s="111">
        <f t="shared" si="28"/>
        <v>0</v>
      </c>
      <c r="AG50" s="111">
        <f t="shared" si="28"/>
        <v>0</v>
      </c>
      <c r="AH50" s="111">
        <f t="shared" si="28"/>
        <v>0</v>
      </c>
      <c r="AI50" s="111">
        <f t="shared" si="28"/>
        <v>0</v>
      </c>
      <c r="AJ50" s="111">
        <f t="shared" si="28"/>
        <v>0</v>
      </c>
      <c r="AK50" s="111">
        <f t="shared" si="28"/>
        <v>0</v>
      </c>
      <c r="AL50" s="111">
        <f t="shared" si="28"/>
        <v>0</v>
      </c>
      <c r="AM50" s="111">
        <f t="shared" si="28"/>
        <v>0</v>
      </c>
      <c r="AN50" s="111">
        <f t="shared" si="28"/>
        <v>0</v>
      </c>
      <c r="AO50" s="111">
        <f t="shared" si="28"/>
        <v>0</v>
      </c>
      <c r="AP50" s="111">
        <f t="shared" si="28"/>
        <v>0</v>
      </c>
      <c r="AQ50" s="111">
        <f t="shared" si="28"/>
        <v>0</v>
      </c>
      <c r="AR50" s="111">
        <f t="shared" si="28"/>
        <v>0</v>
      </c>
      <c r="AS50" s="111">
        <f t="shared" si="28"/>
        <v>0</v>
      </c>
      <c r="AT50" s="111">
        <f t="shared" si="28"/>
        <v>0</v>
      </c>
      <c r="AU50" s="111">
        <f t="shared" si="28"/>
        <v>0</v>
      </c>
      <c r="AV50" s="111">
        <f t="shared" si="28"/>
        <v>0</v>
      </c>
      <c r="AW50" s="111">
        <f t="shared" si="28"/>
        <v>0</v>
      </c>
      <c r="AX50" s="111">
        <f t="shared" si="28"/>
        <v>0</v>
      </c>
      <c r="AY50" s="111">
        <f t="shared" si="28"/>
        <v>0</v>
      </c>
      <c r="AZ50" s="111">
        <f t="shared" si="28"/>
        <v>0</v>
      </c>
      <c r="BA50" s="111">
        <f t="shared" si="28"/>
        <v>0</v>
      </c>
      <c r="BB50" s="111">
        <f t="shared" si="28"/>
        <v>0</v>
      </c>
      <c r="BC50" s="111">
        <f t="shared" si="28"/>
        <v>0</v>
      </c>
      <c r="BD50" s="111">
        <f t="shared" si="28"/>
        <v>0</v>
      </c>
      <c r="BE50" s="111">
        <f t="shared" si="28"/>
        <v>0</v>
      </c>
      <c r="BF50" s="111">
        <f t="shared" si="28"/>
        <v>0</v>
      </c>
      <c r="BG50" s="67"/>
      <c r="BH50" s="67"/>
    </row>
    <row r="51" spans="1:60" x14ac:dyDescent="0.2">
      <c r="A51" s="42"/>
      <c r="B51" s="67"/>
      <c r="C51" s="42" t="s">
        <v>47</v>
      </c>
      <c r="D51" s="67"/>
      <c r="E51" s="164" t="s">
        <v>121</v>
      </c>
      <c r="F51" s="173">
        <v>0</v>
      </c>
      <c r="G51" s="56"/>
      <c r="H51" s="56"/>
      <c r="I51" s="111">
        <f t="shared" ref="I51:X58" si="29">IF(I$13&gt;0,$F51,0)</f>
        <v>0</v>
      </c>
      <c r="J51" s="111">
        <f t="shared" si="29"/>
        <v>0</v>
      </c>
      <c r="K51" s="111">
        <f t="shared" si="29"/>
        <v>0</v>
      </c>
      <c r="L51" s="111">
        <f t="shared" si="29"/>
        <v>0</v>
      </c>
      <c r="M51" s="111">
        <f t="shared" si="29"/>
        <v>0</v>
      </c>
      <c r="N51" s="111">
        <f t="shared" si="29"/>
        <v>0</v>
      </c>
      <c r="O51" s="111">
        <f t="shared" si="29"/>
        <v>0</v>
      </c>
      <c r="P51" s="111">
        <f t="shared" si="29"/>
        <v>0</v>
      </c>
      <c r="Q51" s="111">
        <f t="shared" si="29"/>
        <v>0</v>
      </c>
      <c r="R51" s="111">
        <f t="shared" si="29"/>
        <v>0</v>
      </c>
      <c r="S51" s="111">
        <f t="shared" si="29"/>
        <v>0</v>
      </c>
      <c r="T51" s="111">
        <f t="shared" si="29"/>
        <v>0</v>
      </c>
      <c r="U51" s="111">
        <f t="shared" si="29"/>
        <v>0</v>
      </c>
      <c r="V51" s="111">
        <f t="shared" si="29"/>
        <v>0</v>
      </c>
      <c r="W51" s="111">
        <f t="shared" si="29"/>
        <v>0</v>
      </c>
      <c r="X51" s="111">
        <f t="shared" si="29"/>
        <v>0</v>
      </c>
      <c r="Y51" s="111">
        <f t="shared" si="28"/>
        <v>0</v>
      </c>
      <c r="Z51" s="111">
        <f t="shared" si="28"/>
        <v>0</v>
      </c>
      <c r="AA51" s="111">
        <f t="shared" si="28"/>
        <v>0</v>
      </c>
      <c r="AB51" s="111">
        <f t="shared" si="28"/>
        <v>0</v>
      </c>
      <c r="AC51" s="111">
        <f t="shared" si="28"/>
        <v>0</v>
      </c>
      <c r="AD51" s="111">
        <f t="shared" si="28"/>
        <v>0</v>
      </c>
      <c r="AE51" s="111">
        <f t="shared" si="28"/>
        <v>0</v>
      </c>
      <c r="AF51" s="111">
        <f t="shared" si="28"/>
        <v>0</v>
      </c>
      <c r="AG51" s="111">
        <f t="shared" si="28"/>
        <v>0</v>
      </c>
      <c r="AH51" s="111">
        <f t="shared" si="28"/>
        <v>0</v>
      </c>
      <c r="AI51" s="111">
        <f t="shared" si="28"/>
        <v>0</v>
      </c>
      <c r="AJ51" s="111">
        <f t="shared" si="28"/>
        <v>0</v>
      </c>
      <c r="AK51" s="111">
        <f t="shared" si="28"/>
        <v>0</v>
      </c>
      <c r="AL51" s="111">
        <f t="shared" si="28"/>
        <v>0</v>
      </c>
      <c r="AM51" s="111">
        <f t="shared" si="28"/>
        <v>0</v>
      </c>
      <c r="AN51" s="111">
        <f t="shared" si="28"/>
        <v>0</v>
      </c>
      <c r="AO51" s="111">
        <f t="shared" si="28"/>
        <v>0</v>
      </c>
      <c r="AP51" s="111">
        <f t="shared" si="28"/>
        <v>0</v>
      </c>
      <c r="AQ51" s="111">
        <f t="shared" si="28"/>
        <v>0</v>
      </c>
      <c r="AR51" s="111">
        <f t="shared" si="28"/>
        <v>0</v>
      </c>
      <c r="AS51" s="111">
        <f t="shared" si="28"/>
        <v>0</v>
      </c>
      <c r="AT51" s="111">
        <f t="shared" si="28"/>
        <v>0</v>
      </c>
      <c r="AU51" s="111">
        <f t="shared" si="28"/>
        <v>0</v>
      </c>
      <c r="AV51" s="111">
        <f t="shared" si="28"/>
        <v>0</v>
      </c>
      <c r="AW51" s="111">
        <f t="shared" si="28"/>
        <v>0</v>
      </c>
      <c r="AX51" s="111">
        <f t="shared" si="28"/>
        <v>0</v>
      </c>
      <c r="AY51" s="111">
        <f t="shared" si="28"/>
        <v>0</v>
      </c>
      <c r="AZ51" s="111">
        <f t="shared" si="28"/>
        <v>0</v>
      </c>
      <c r="BA51" s="111">
        <f t="shared" si="28"/>
        <v>0</v>
      </c>
      <c r="BB51" s="111">
        <f t="shared" si="28"/>
        <v>0</v>
      </c>
      <c r="BC51" s="111">
        <f t="shared" si="28"/>
        <v>0</v>
      </c>
      <c r="BD51" s="111">
        <f t="shared" si="28"/>
        <v>0</v>
      </c>
      <c r="BE51" s="111">
        <f t="shared" si="28"/>
        <v>0</v>
      </c>
      <c r="BF51" s="111">
        <f t="shared" si="28"/>
        <v>0</v>
      </c>
      <c r="BG51" s="67"/>
      <c r="BH51" s="67"/>
    </row>
    <row r="52" spans="1:60" x14ac:dyDescent="0.2">
      <c r="A52" s="42"/>
      <c r="B52" s="67"/>
      <c r="C52" s="42" t="s">
        <v>37</v>
      </c>
      <c r="D52" s="67"/>
      <c r="E52" s="164" t="s">
        <v>121</v>
      </c>
      <c r="F52" s="173">
        <v>0</v>
      </c>
      <c r="G52" s="56"/>
      <c r="H52" s="56"/>
      <c r="I52" s="111">
        <f t="shared" si="29"/>
        <v>0</v>
      </c>
      <c r="J52" s="111">
        <f t="shared" si="28"/>
        <v>0</v>
      </c>
      <c r="K52" s="111">
        <f t="shared" si="28"/>
        <v>0</v>
      </c>
      <c r="L52" s="111">
        <f t="shared" si="28"/>
        <v>0</v>
      </c>
      <c r="M52" s="111">
        <f t="shared" si="28"/>
        <v>0</v>
      </c>
      <c r="N52" s="111">
        <f t="shared" si="28"/>
        <v>0</v>
      </c>
      <c r="O52" s="111">
        <f t="shared" si="28"/>
        <v>0</v>
      </c>
      <c r="P52" s="111">
        <f t="shared" si="28"/>
        <v>0</v>
      </c>
      <c r="Q52" s="111">
        <f t="shared" si="28"/>
        <v>0</v>
      </c>
      <c r="R52" s="111">
        <f t="shared" si="28"/>
        <v>0</v>
      </c>
      <c r="S52" s="111">
        <f t="shared" si="28"/>
        <v>0</v>
      </c>
      <c r="T52" s="111">
        <f t="shared" si="28"/>
        <v>0</v>
      </c>
      <c r="U52" s="111">
        <f t="shared" si="28"/>
        <v>0</v>
      </c>
      <c r="V52" s="111">
        <f t="shared" si="28"/>
        <v>0</v>
      </c>
      <c r="W52" s="111">
        <f t="shared" si="28"/>
        <v>0</v>
      </c>
      <c r="X52" s="111">
        <f t="shared" si="28"/>
        <v>0</v>
      </c>
      <c r="Y52" s="111">
        <f t="shared" si="28"/>
        <v>0</v>
      </c>
      <c r="Z52" s="111">
        <f t="shared" si="28"/>
        <v>0</v>
      </c>
      <c r="AA52" s="111">
        <f t="shared" si="28"/>
        <v>0</v>
      </c>
      <c r="AB52" s="111">
        <f t="shared" si="28"/>
        <v>0</v>
      </c>
      <c r="AC52" s="111">
        <f t="shared" si="28"/>
        <v>0</v>
      </c>
      <c r="AD52" s="111">
        <f t="shared" si="28"/>
        <v>0</v>
      </c>
      <c r="AE52" s="111">
        <f t="shared" si="28"/>
        <v>0</v>
      </c>
      <c r="AF52" s="111">
        <f t="shared" si="28"/>
        <v>0</v>
      </c>
      <c r="AG52" s="111">
        <f t="shared" si="28"/>
        <v>0</v>
      </c>
      <c r="AH52" s="111">
        <f t="shared" si="28"/>
        <v>0</v>
      </c>
      <c r="AI52" s="111">
        <f t="shared" si="28"/>
        <v>0</v>
      </c>
      <c r="AJ52" s="111">
        <f t="shared" si="28"/>
        <v>0</v>
      </c>
      <c r="AK52" s="111">
        <f t="shared" si="28"/>
        <v>0</v>
      </c>
      <c r="AL52" s="111">
        <f t="shared" si="28"/>
        <v>0</v>
      </c>
      <c r="AM52" s="111">
        <f t="shared" si="28"/>
        <v>0</v>
      </c>
      <c r="AN52" s="111">
        <f t="shared" si="28"/>
        <v>0</v>
      </c>
      <c r="AO52" s="111">
        <f t="shared" si="28"/>
        <v>0</v>
      </c>
      <c r="AP52" s="111">
        <f t="shared" si="28"/>
        <v>0</v>
      </c>
      <c r="AQ52" s="111">
        <f t="shared" si="28"/>
        <v>0</v>
      </c>
      <c r="AR52" s="111">
        <f t="shared" si="28"/>
        <v>0</v>
      </c>
      <c r="AS52" s="111">
        <f t="shared" si="28"/>
        <v>0</v>
      </c>
      <c r="AT52" s="111">
        <f t="shared" si="28"/>
        <v>0</v>
      </c>
      <c r="AU52" s="111">
        <f t="shared" si="28"/>
        <v>0</v>
      </c>
      <c r="AV52" s="111">
        <f t="shared" si="28"/>
        <v>0</v>
      </c>
      <c r="AW52" s="111">
        <f t="shared" si="28"/>
        <v>0</v>
      </c>
      <c r="AX52" s="111">
        <f t="shared" si="28"/>
        <v>0</v>
      </c>
      <c r="AY52" s="111">
        <f t="shared" si="28"/>
        <v>0</v>
      </c>
      <c r="AZ52" s="111">
        <f t="shared" si="28"/>
        <v>0</v>
      </c>
      <c r="BA52" s="111">
        <f t="shared" si="28"/>
        <v>0</v>
      </c>
      <c r="BB52" s="111">
        <f t="shared" si="28"/>
        <v>0</v>
      </c>
      <c r="BC52" s="111">
        <f t="shared" si="28"/>
        <v>0</v>
      </c>
      <c r="BD52" s="111">
        <f t="shared" si="28"/>
        <v>0</v>
      </c>
      <c r="BE52" s="111">
        <f t="shared" si="28"/>
        <v>0</v>
      </c>
      <c r="BF52" s="111">
        <f t="shared" si="28"/>
        <v>0</v>
      </c>
      <c r="BG52" s="67"/>
      <c r="BH52" s="67"/>
    </row>
    <row r="53" spans="1:60" x14ac:dyDescent="0.2">
      <c r="A53" s="42"/>
      <c r="B53" s="67"/>
      <c r="C53" s="155" t="s">
        <v>88</v>
      </c>
      <c r="D53" s="174"/>
      <c r="E53" s="164"/>
      <c r="F53" s="173">
        <v>0</v>
      </c>
      <c r="G53" s="56"/>
      <c r="H53" s="56"/>
      <c r="I53" s="111">
        <f t="shared" si="29"/>
        <v>0</v>
      </c>
      <c r="J53" s="111">
        <f t="shared" si="28"/>
        <v>0</v>
      </c>
      <c r="K53" s="111">
        <f t="shared" si="28"/>
        <v>0</v>
      </c>
      <c r="L53" s="111">
        <f t="shared" si="28"/>
        <v>0</v>
      </c>
      <c r="M53" s="111">
        <f t="shared" si="28"/>
        <v>0</v>
      </c>
      <c r="N53" s="111">
        <f t="shared" si="28"/>
        <v>0</v>
      </c>
      <c r="O53" s="111">
        <f t="shared" si="28"/>
        <v>0</v>
      </c>
      <c r="P53" s="111">
        <f t="shared" si="28"/>
        <v>0</v>
      </c>
      <c r="Q53" s="111">
        <f t="shared" si="28"/>
        <v>0</v>
      </c>
      <c r="R53" s="111">
        <f t="shared" si="28"/>
        <v>0</v>
      </c>
      <c r="S53" s="111">
        <f t="shared" si="28"/>
        <v>0</v>
      </c>
      <c r="T53" s="111">
        <f t="shared" si="28"/>
        <v>0</v>
      </c>
      <c r="U53" s="111">
        <f t="shared" si="28"/>
        <v>0</v>
      </c>
      <c r="V53" s="111">
        <f t="shared" si="28"/>
        <v>0</v>
      </c>
      <c r="W53" s="111">
        <f t="shared" si="28"/>
        <v>0</v>
      </c>
      <c r="X53" s="111">
        <f t="shared" si="28"/>
        <v>0</v>
      </c>
      <c r="Y53" s="111">
        <f t="shared" si="28"/>
        <v>0</v>
      </c>
      <c r="Z53" s="111">
        <f t="shared" si="28"/>
        <v>0</v>
      </c>
      <c r="AA53" s="111">
        <f t="shared" si="28"/>
        <v>0</v>
      </c>
      <c r="AB53" s="111">
        <f t="shared" si="28"/>
        <v>0</v>
      </c>
      <c r="AC53" s="111">
        <f t="shared" si="28"/>
        <v>0</v>
      </c>
      <c r="AD53" s="111">
        <f t="shared" si="28"/>
        <v>0</v>
      </c>
      <c r="AE53" s="111">
        <f t="shared" si="28"/>
        <v>0</v>
      </c>
      <c r="AF53" s="111">
        <f t="shared" si="28"/>
        <v>0</v>
      </c>
      <c r="AG53" s="111">
        <f t="shared" si="28"/>
        <v>0</v>
      </c>
      <c r="AH53" s="111">
        <f t="shared" si="28"/>
        <v>0</v>
      </c>
      <c r="AI53" s="111">
        <f t="shared" si="28"/>
        <v>0</v>
      </c>
      <c r="AJ53" s="111">
        <f t="shared" si="28"/>
        <v>0</v>
      </c>
      <c r="AK53" s="111">
        <f t="shared" si="28"/>
        <v>0</v>
      </c>
      <c r="AL53" s="111">
        <f t="shared" si="28"/>
        <v>0</v>
      </c>
      <c r="AM53" s="111">
        <f t="shared" si="28"/>
        <v>0</v>
      </c>
      <c r="AN53" s="111">
        <f t="shared" si="28"/>
        <v>0</v>
      </c>
      <c r="AO53" s="111">
        <f t="shared" si="28"/>
        <v>0</v>
      </c>
      <c r="AP53" s="111">
        <f t="shared" si="28"/>
        <v>0</v>
      </c>
      <c r="AQ53" s="111">
        <f t="shared" si="28"/>
        <v>0</v>
      </c>
      <c r="AR53" s="111">
        <f t="shared" si="28"/>
        <v>0</v>
      </c>
      <c r="AS53" s="111">
        <f t="shared" si="28"/>
        <v>0</v>
      </c>
      <c r="AT53" s="111">
        <f t="shared" si="28"/>
        <v>0</v>
      </c>
      <c r="AU53" s="111">
        <f t="shared" si="28"/>
        <v>0</v>
      </c>
      <c r="AV53" s="111">
        <f t="shared" si="28"/>
        <v>0</v>
      </c>
      <c r="AW53" s="111">
        <f t="shared" si="28"/>
        <v>0</v>
      </c>
      <c r="AX53" s="111">
        <f t="shared" si="28"/>
        <v>0</v>
      </c>
      <c r="AY53" s="111">
        <f t="shared" si="28"/>
        <v>0</v>
      </c>
      <c r="AZ53" s="111">
        <f t="shared" si="28"/>
        <v>0</v>
      </c>
      <c r="BA53" s="111">
        <f t="shared" si="28"/>
        <v>0</v>
      </c>
      <c r="BB53" s="111">
        <f t="shared" si="28"/>
        <v>0</v>
      </c>
      <c r="BC53" s="111">
        <f t="shared" si="28"/>
        <v>0</v>
      </c>
      <c r="BD53" s="111">
        <f t="shared" si="28"/>
        <v>0</v>
      </c>
      <c r="BE53" s="111">
        <f t="shared" si="28"/>
        <v>0</v>
      </c>
      <c r="BF53" s="111">
        <f t="shared" si="28"/>
        <v>0</v>
      </c>
      <c r="BG53" s="67"/>
      <c r="BH53" s="67"/>
    </row>
    <row r="54" spans="1:60" x14ac:dyDescent="0.2">
      <c r="A54" s="42"/>
      <c r="B54" s="67"/>
      <c r="C54" s="155" t="s">
        <v>88</v>
      </c>
      <c r="D54" s="174"/>
      <c r="E54" s="164"/>
      <c r="F54" s="173">
        <v>0</v>
      </c>
      <c r="G54" s="56"/>
      <c r="H54" s="56"/>
      <c r="I54" s="111">
        <f t="shared" si="29"/>
        <v>0</v>
      </c>
      <c r="J54" s="111">
        <f t="shared" si="28"/>
        <v>0</v>
      </c>
      <c r="K54" s="111">
        <f t="shared" si="28"/>
        <v>0</v>
      </c>
      <c r="L54" s="111">
        <f t="shared" si="28"/>
        <v>0</v>
      </c>
      <c r="M54" s="111">
        <f t="shared" si="28"/>
        <v>0</v>
      </c>
      <c r="N54" s="111">
        <f t="shared" si="28"/>
        <v>0</v>
      </c>
      <c r="O54" s="111">
        <f t="shared" si="28"/>
        <v>0</v>
      </c>
      <c r="P54" s="111">
        <f t="shared" si="28"/>
        <v>0</v>
      </c>
      <c r="Q54" s="111">
        <f t="shared" si="28"/>
        <v>0</v>
      </c>
      <c r="R54" s="111">
        <f t="shared" si="28"/>
        <v>0</v>
      </c>
      <c r="S54" s="111">
        <f t="shared" si="28"/>
        <v>0</v>
      </c>
      <c r="T54" s="111">
        <f t="shared" si="28"/>
        <v>0</v>
      </c>
      <c r="U54" s="111">
        <f t="shared" si="28"/>
        <v>0</v>
      </c>
      <c r="V54" s="111">
        <f t="shared" si="28"/>
        <v>0</v>
      </c>
      <c r="W54" s="111">
        <f t="shared" si="28"/>
        <v>0</v>
      </c>
      <c r="X54" s="111">
        <f t="shared" si="28"/>
        <v>0</v>
      </c>
      <c r="Y54" s="111">
        <f t="shared" si="28"/>
        <v>0</v>
      </c>
      <c r="Z54" s="111">
        <f t="shared" si="28"/>
        <v>0</v>
      </c>
      <c r="AA54" s="111">
        <f t="shared" si="28"/>
        <v>0</v>
      </c>
      <c r="AB54" s="111">
        <f t="shared" si="28"/>
        <v>0</v>
      </c>
      <c r="AC54" s="111">
        <f t="shared" si="28"/>
        <v>0</v>
      </c>
      <c r="AD54" s="111">
        <f t="shared" si="28"/>
        <v>0</v>
      </c>
      <c r="AE54" s="111">
        <f t="shared" si="28"/>
        <v>0</v>
      </c>
      <c r="AF54" s="111">
        <f t="shared" si="28"/>
        <v>0</v>
      </c>
      <c r="AG54" s="111">
        <f t="shared" si="28"/>
        <v>0</v>
      </c>
      <c r="AH54" s="111">
        <f t="shared" si="28"/>
        <v>0</v>
      </c>
      <c r="AI54" s="111">
        <f t="shared" ref="AI54:BF54" si="30">IF(AI$13&gt;0,$F54,0)</f>
        <v>0</v>
      </c>
      <c r="AJ54" s="111">
        <f t="shared" si="30"/>
        <v>0</v>
      </c>
      <c r="AK54" s="111">
        <f t="shared" si="30"/>
        <v>0</v>
      </c>
      <c r="AL54" s="111">
        <f t="shared" si="30"/>
        <v>0</v>
      </c>
      <c r="AM54" s="111">
        <f t="shared" si="30"/>
        <v>0</v>
      </c>
      <c r="AN54" s="111">
        <f t="shared" si="30"/>
        <v>0</v>
      </c>
      <c r="AO54" s="111">
        <f t="shared" si="30"/>
        <v>0</v>
      </c>
      <c r="AP54" s="111">
        <f t="shared" si="30"/>
        <v>0</v>
      </c>
      <c r="AQ54" s="111">
        <f t="shared" si="30"/>
        <v>0</v>
      </c>
      <c r="AR54" s="111">
        <f t="shared" si="30"/>
        <v>0</v>
      </c>
      <c r="AS54" s="111">
        <f t="shared" si="30"/>
        <v>0</v>
      </c>
      <c r="AT54" s="111">
        <f t="shared" si="30"/>
        <v>0</v>
      </c>
      <c r="AU54" s="111">
        <f t="shared" si="30"/>
        <v>0</v>
      </c>
      <c r="AV54" s="111">
        <f t="shared" si="30"/>
        <v>0</v>
      </c>
      <c r="AW54" s="111">
        <f t="shared" si="30"/>
        <v>0</v>
      </c>
      <c r="AX54" s="111">
        <f t="shared" si="30"/>
        <v>0</v>
      </c>
      <c r="AY54" s="111">
        <f t="shared" si="30"/>
        <v>0</v>
      </c>
      <c r="AZ54" s="111">
        <f t="shared" si="30"/>
        <v>0</v>
      </c>
      <c r="BA54" s="111">
        <f t="shared" si="30"/>
        <v>0</v>
      </c>
      <c r="BB54" s="111">
        <f t="shared" si="30"/>
        <v>0</v>
      </c>
      <c r="BC54" s="111">
        <f t="shared" si="30"/>
        <v>0</v>
      </c>
      <c r="BD54" s="111">
        <f t="shared" si="30"/>
        <v>0</v>
      </c>
      <c r="BE54" s="111">
        <f t="shared" si="30"/>
        <v>0</v>
      </c>
      <c r="BF54" s="111">
        <f t="shared" si="30"/>
        <v>0</v>
      </c>
      <c r="BG54" s="67"/>
      <c r="BH54" s="67"/>
    </row>
    <row r="55" spans="1:60" x14ac:dyDescent="0.2">
      <c r="A55" s="42"/>
      <c r="B55" s="67"/>
      <c r="C55" s="155" t="s">
        <v>88</v>
      </c>
      <c r="D55" s="174"/>
      <c r="E55" s="164"/>
      <c r="F55" s="173">
        <v>0</v>
      </c>
      <c r="G55" s="56"/>
      <c r="H55" s="56"/>
      <c r="I55" s="111">
        <f t="shared" si="29"/>
        <v>0</v>
      </c>
      <c r="J55" s="111">
        <f t="shared" si="29"/>
        <v>0</v>
      </c>
      <c r="K55" s="111">
        <f t="shared" si="29"/>
        <v>0</v>
      </c>
      <c r="L55" s="111">
        <f t="shared" si="29"/>
        <v>0</v>
      </c>
      <c r="M55" s="111">
        <f t="shared" si="29"/>
        <v>0</v>
      </c>
      <c r="N55" s="111">
        <f t="shared" si="29"/>
        <v>0</v>
      </c>
      <c r="O55" s="111">
        <f t="shared" si="29"/>
        <v>0</v>
      </c>
      <c r="P55" s="111">
        <f t="shared" si="29"/>
        <v>0</v>
      </c>
      <c r="Q55" s="111">
        <f t="shared" si="29"/>
        <v>0</v>
      </c>
      <c r="R55" s="111">
        <f t="shared" si="29"/>
        <v>0</v>
      </c>
      <c r="S55" s="111">
        <f t="shared" si="29"/>
        <v>0</v>
      </c>
      <c r="T55" s="111">
        <f t="shared" si="29"/>
        <v>0</v>
      </c>
      <c r="U55" s="111">
        <f t="shared" si="29"/>
        <v>0</v>
      </c>
      <c r="V55" s="111">
        <f t="shared" si="29"/>
        <v>0</v>
      </c>
      <c r="W55" s="111">
        <f t="shared" si="29"/>
        <v>0</v>
      </c>
      <c r="X55" s="111">
        <f t="shared" si="29"/>
        <v>0</v>
      </c>
      <c r="Y55" s="111">
        <f t="shared" ref="Y55:BF58" si="31">IF(Y$13&gt;0,$F55,0)</f>
        <v>0</v>
      </c>
      <c r="Z55" s="111">
        <f t="shared" si="31"/>
        <v>0</v>
      </c>
      <c r="AA55" s="111">
        <f t="shared" si="31"/>
        <v>0</v>
      </c>
      <c r="AB55" s="111">
        <f t="shared" si="31"/>
        <v>0</v>
      </c>
      <c r="AC55" s="111">
        <f t="shared" si="31"/>
        <v>0</v>
      </c>
      <c r="AD55" s="111">
        <f t="shared" si="31"/>
        <v>0</v>
      </c>
      <c r="AE55" s="111">
        <f t="shared" si="31"/>
        <v>0</v>
      </c>
      <c r="AF55" s="111">
        <f t="shared" si="31"/>
        <v>0</v>
      </c>
      <c r="AG55" s="111">
        <f t="shared" si="31"/>
        <v>0</v>
      </c>
      <c r="AH55" s="111">
        <f t="shared" si="31"/>
        <v>0</v>
      </c>
      <c r="AI55" s="111">
        <f t="shared" si="31"/>
        <v>0</v>
      </c>
      <c r="AJ55" s="111">
        <f t="shared" si="31"/>
        <v>0</v>
      </c>
      <c r="AK55" s="111">
        <f t="shared" si="31"/>
        <v>0</v>
      </c>
      <c r="AL55" s="111">
        <f t="shared" si="31"/>
        <v>0</v>
      </c>
      <c r="AM55" s="111">
        <f t="shared" si="31"/>
        <v>0</v>
      </c>
      <c r="AN55" s="111">
        <f t="shared" si="31"/>
        <v>0</v>
      </c>
      <c r="AO55" s="111">
        <f t="shared" si="31"/>
        <v>0</v>
      </c>
      <c r="AP55" s="111">
        <f t="shared" si="31"/>
        <v>0</v>
      </c>
      <c r="AQ55" s="111">
        <f t="shared" si="31"/>
        <v>0</v>
      </c>
      <c r="AR55" s="111">
        <f t="shared" si="31"/>
        <v>0</v>
      </c>
      <c r="AS55" s="111">
        <f t="shared" si="31"/>
        <v>0</v>
      </c>
      <c r="AT55" s="111">
        <f t="shared" si="31"/>
        <v>0</v>
      </c>
      <c r="AU55" s="111">
        <f t="shared" si="31"/>
        <v>0</v>
      </c>
      <c r="AV55" s="111">
        <f t="shared" si="31"/>
        <v>0</v>
      </c>
      <c r="AW55" s="111">
        <f t="shared" si="31"/>
        <v>0</v>
      </c>
      <c r="AX55" s="111">
        <f t="shared" si="31"/>
        <v>0</v>
      </c>
      <c r="AY55" s="111">
        <f t="shared" si="31"/>
        <v>0</v>
      </c>
      <c r="AZ55" s="111">
        <f t="shared" si="31"/>
        <v>0</v>
      </c>
      <c r="BA55" s="111">
        <f t="shared" si="31"/>
        <v>0</v>
      </c>
      <c r="BB55" s="111">
        <f t="shared" si="31"/>
        <v>0</v>
      </c>
      <c r="BC55" s="111">
        <f t="shared" si="31"/>
        <v>0</v>
      </c>
      <c r="BD55" s="111">
        <f t="shared" si="31"/>
        <v>0</v>
      </c>
      <c r="BE55" s="111">
        <f t="shared" si="31"/>
        <v>0</v>
      </c>
      <c r="BF55" s="111">
        <f t="shared" si="31"/>
        <v>0</v>
      </c>
      <c r="BG55" s="67"/>
      <c r="BH55" s="67"/>
    </row>
    <row r="56" spans="1:60" x14ac:dyDescent="0.2">
      <c r="A56" s="42"/>
      <c r="B56" s="67"/>
      <c r="C56" s="155" t="s">
        <v>88</v>
      </c>
      <c r="D56" s="174"/>
      <c r="E56" s="164"/>
      <c r="F56" s="173">
        <v>0</v>
      </c>
      <c r="G56" s="56"/>
      <c r="H56" s="56"/>
      <c r="I56" s="111">
        <f t="shared" si="29"/>
        <v>0</v>
      </c>
      <c r="J56" s="111">
        <f t="shared" si="29"/>
        <v>0</v>
      </c>
      <c r="K56" s="111">
        <f t="shared" si="29"/>
        <v>0</v>
      </c>
      <c r="L56" s="111">
        <f t="shared" si="29"/>
        <v>0</v>
      </c>
      <c r="M56" s="111">
        <f t="shared" si="29"/>
        <v>0</v>
      </c>
      <c r="N56" s="111">
        <f t="shared" si="29"/>
        <v>0</v>
      </c>
      <c r="O56" s="111">
        <f t="shared" si="29"/>
        <v>0</v>
      </c>
      <c r="P56" s="111">
        <f t="shared" si="29"/>
        <v>0</v>
      </c>
      <c r="Q56" s="111">
        <f t="shared" si="29"/>
        <v>0</v>
      </c>
      <c r="R56" s="111">
        <f t="shared" si="29"/>
        <v>0</v>
      </c>
      <c r="S56" s="111">
        <f t="shared" si="29"/>
        <v>0</v>
      </c>
      <c r="T56" s="111">
        <f t="shared" si="29"/>
        <v>0</v>
      </c>
      <c r="U56" s="111">
        <f t="shared" si="29"/>
        <v>0</v>
      </c>
      <c r="V56" s="111">
        <f t="shared" si="29"/>
        <v>0</v>
      </c>
      <c r="W56" s="111">
        <f t="shared" si="29"/>
        <v>0</v>
      </c>
      <c r="X56" s="111">
        <f t="shared" si="29"/>
        <v>0</v>
      </c>
      <c r="Y56" s="111">
        <f t="shared" si="31"/>
        <v>0</v>
      </c>
      <c r="Z56" s="111">
        <f t="shared" si="31"/>
        <v>0</v>
      </c>
      <c r="AA56" s="111">
        <f t="shared" si="31"/>
        <v>0</v>
      </c>
      <c r="AB56" s="111">
        <f t="shared" si="31"/>
        <v>0</v>
      </c>
      <c r="AC56" s="111">
        <f t="shared" si="31"/>
        <v>0</v>
      </c>
      <c r="AD56" s="111">
        <f t="shared" si="31"/>
        <v>0</v>
      </c>
      <c r="AE56" s="111">
        <f t="shared" si="31"/>
        <v>0</v>
      </c>
      <c r="AF56" s="111">
        <f t="shared" si="31"/>
        <v>0</v>
      </c>
      <c r="AG56" s="111">
        <f t="shared" si="31"/>
        <v>0</v>
      </c>
      <c r="AH56" s="111">
        <f t="shared" si="31"/>
        <v>0</v>
      </c>
      <c r="AI56" s="111">
        <f t="shared" si="31"/>
        <v>0</v>
      </c>
      <c r="AJ56" s="111">
        <f t="shared" si="31"/>
        <v>0</v>
      </c>
      <c r="AK56" s="111">
        <f t="shared" si="31"/>
        <v>0</v>
      </c>
      <c r="AL56" s="111">
        <f t="shared" si="31"/>
        <v>0</v>
      </c>
      <c r="AM56" s="111">
        <f t="shared" si="31"/>
        <v>0</v>
      </c>
      <c r="AN56" s="111">
        <f t="shared" si="31"/>
        <v>0</v>
      </c>
      <c r="AO56" s="111">
        <f t="shared" si="31"/>
        <v>0</v>
      </c>
      <c r="AP56" s="111">
        <f t="shared" si="31"/>
        <v>0</v>
      </c>
      <c r="AQ56" s="111">
        <f t="shared" si="31"/>
        <v>0</v>
      </c>
      <c r="AR56" s="111">
        <f t="shared" si="31"/>
        <v>0</v>
      </c>
      <c r="AS56" s="111">
        <f t="shared" si="31"/>
        <v>0</v>
      </c>
      <c r="AT56" s="111">
        <f t="shared" si="31"/>
        <v>0</v>
      </c>
      <c r="AU56" s="111">
        <f t="shared" si="31"/>
        <v>0</v>
      </c>
      <c r="AV56" s="111">
        <f t="shared" si="31"/>
        <v>0</v>
      </c>
      <c r="AW56" s="111">
        <f t="shared" si="31"/>
        <v>0</v>
      </c>
      <c r="AX56" s="111">
        <f t="shared" si="31"/>
        <v>0</v>
      </c>
      <c r="AY56" s="111">
        <f t="shared" si="31"/>
        <v>0</v>
      </c>
      <c r="AZ56" s="111">
        <f t="shared" si="31"/>
        <v>0</v>
      </c>
      <c r="BA56" s="111">
        <f t="shared" si="31"/>
        <v>0</v>
      </c>
      <c r="BB56" s="111">
        <f t="shared" si="31"/>
        <v>0</v>
      </c>
      <c r="BC56" s="111">
        <f t="shared" si="31"/>
        <v>0</v>
      </c>
      <c r="BD56" s="111">
        <f t="shared" si="31"/>
        <v>0</v>
      </c>
      <c r="BE56" s="111">
        <f t="shared" si="31"/>
        <v>0</v>
      </c>
      <c r="BF56" s="111">
        <f t="shared" si="31"/>
        <v>0</v>
      </c>
      <c r="BG56" s="67"/>
      <c r="BH56" s="67"/>
    </row>
    <row r="57" spans="1:60" x14ac:dyDescent="0.2">
      <c r="A57" s="42"/>
      <c r="B57" s="67"/>
      <c r="C57" s="42" t="s">
        <v>144</v>
      </c>
      <c r="D57" s="67"/>
      <c r="E57" s="164" t="s">
        <v>121</v>
      </c>
      <c r="F57" s="173">
        <v>0</v>
      </c>
      <c r="G57" s="56"/>
      <c r="H57" s="56"/>
      <c r="I57" s="111"/>
      <c r="J57" s="111">
        <f t="shared" si="29"/>
        <v>0</v>
      </c>
      <c r="K57" s="111">
        <f t="shared" si="29"/>
        <v>0</v>
      </c>
      <c r="L57" s="111">
        <f t="shared" si="29"/>
        <v>0</v>
      </c>
      <c r="M57" s="111">
        <f t="shared" si="29"/>
        <v>0</v>
      </c>
      <c r="N57" s="111">
        <f t="shared" si="29"/>
        <v>0</v>
      </c>
      <c r="O57" s="111">
        <f t="shared" si="29"/>
        <v>0</v>
      </c>
      <c r="P57" s="111">
        <f t="shared" si="29"/>
        <v>0</v>
      </c>
      <c r="Q57" s="111">
        <f t="shared" si="29"/>
        <v>0</v>
      </c>
      <c r="R57" s="111">
        <f t="shared" si="29"/>
        <v>0</v>
      </c>
      <c r="S57" s="111">
        <f t="shared" si="29"/>
        <v>0</v>
      </c>
      <c r="T57" s="111">
        <f t="shared" si="29"/>
        <v>0</v>
      </c>
      <c r="U57" s="111">
        <f t="shared" si="29"/>
        <v>0</v>
      </c>
      <c r="V57" s="111">
        <f t="shared" si="29"/>
        <v>0</v>
      </c>
      <c r="W57" s="111">
        <f t="shared" si="29"/>
        <v>0</v>
      </c>
      <c r="X57" s="111">
        <f t="shared" si="29"/>
        <v>0</v>
      </c>
      <c r="Y57" s="111">
        <f t="shared" si="31"/>
        <v>0</v>
      </c>
      <c r="Z57" s="111">
        <f t="shared" si="31"/>
        <v>0</v>
      </c>
      <c r="AA57" s="111">
        <f t="shared" si="31"/>
        <v>0</v>
      </c>
      <c r="AB57" s="111">
        <f t="shared" si="31"/>
        <v>0</v>
      </c>
      <c r="AC57" s="111">
        <f t="shared" si="31"/>
        <v>0</v>
      </c>
      <c r="AD57" s="111">
        <f t="shared" si="31"/>
        <v>0</v>
      </c>
      <c r="AE57" s="111">
        <f t="shared" si="31"/>
        <v>0</v>
      </c>
      <c r="AF57" s="111">
        <f t="shared" si="31"/>
        <v>0</v>
      </c>
      <c r="AG57" s="111">
        <f t="shared" si="31"/>
        <v>0</v>
      </c>
      <c r="AH57" s="111">
        <f t="shared" si="31"/>
        <v>0</v>
      </c>
      <c r="AI57" s="111">
        <f t="shared" si="31"/>
        <v>0</v>
      </c>
      <c r="AJ57" s="111">
        <f t="shared" si="31"/>
        <v>0</v>
      </c>
      <c r="AK57" s="111">
        <f t="shared" si="31"/>
        <v>0</v>
      </c>
      <c r="AL57" s="111">
        <f t="shared" si="31"/>
        <v>0</v>
      </c>
      <c r="AM57" s="111">
        <f t="shared" si="31"/>
        <v>0</v>
      </c>
      <c r="AN57" s="111">
        <f t="shared" si="31"/>
        <v>0</v>
      </c>
      <c r="AO57" s="111">
        <f t="shared" si="31"/>
        <v>0</v>
      </c>
      <c r="AP57" s="111">
        <f t="shared" si="31"/>
        <v>0</v>
      </c>
      <c r="AQ57" s="111">
        <f t="shared" si="31"/>
        <v>0</v>
      </c>
      <c r="AR57" s="111">
        <f t="shared" si="31"/>
        <v>0</v>
      </c>
      <c r="AS57" s="111">
        <f t="shared" si="31"/>
        <v>0</v>
      </c>
      <c r="AT57" s="111">
        <f t="shared" si="31"/>
        <v>0</v>
      </c>
      <c r="AU57" s="111">
        <f t="shared" si="31"/>
        <v>0</v>
      </c>
      <c r="AV57" s="111">
        <f t="shared" si="31"/>
        <v>0</v>
      </c>
      <c r="AW57" s="111">
        <f t="shared" si="31"/>
        <v>0</v>
      </c>
      <c r="AX57" s="111">
        <f t="shared" si="31"/>
        <v>0</v>
      </c>
      <c r="AY57" s="111">
        <f t="shared" si="31"/>
        <v>0</v>
      </c>
      <c r="AZ57" s="111">
        <f t="shared" si="31"/>
        <v>0</v>
      </c>
      <c r="BA57" s="111">
        <f t="shared" si="31"/>
        <v>0</v>
      </c>
      <c r="BB57" s="111">
        <f t="shared" si="31"/>
        <v>0</v>
      </c>
      <c r="BC57" s="111">
        <f t="shared" si="31"/>
        <v>0</v>
      </c>
      <c r="BD57" s="111">
        <f t="shared" si="31"/>
        <v>0</v>
      </c>
      <c r="BE57" s="111">
        <f t="shared" si="31"/>
        <v>0</v>
      </c>
      <c r="BF57" s="111">
        <f t="shared" si="31"/>
        <v>0</v>
      </c>
      <c r="BG57" s="67"/>
      <c r="BH57" s="67"/>
    </row>
    <row r="58" spans="1:60" x14ac:dyDescent="0.2">
      <c r="A58" s="42"/>
      <c r="B58" s="67"/>
      <c r="C58" s="40" t="s">
        <v>142</v>
      </c>
      <c r="D58" s="67"/>
      <c r="E58" s="164" t="s">
        <v>121</v>
      </c>
      <c r="F58" s="173">
        <v>0</v>
      </c>
      <c r="G58" s="56"/>
      <c r="H58" s="56"/>
      <c r="I58" s="111">
        <f t="shared" si="29"/>
        <v>0</v>
      </c>
      <c r="J58" s="111">
        <f t="shared" si="29"/>
        <v>0</v>
      </c>
      <c r="K58" s="111">
        <f t="shared" si="29"/>
        <v>0</v>
      </c>
      <c r="L58" s="111">
        <f t="shared" si="29"/>
        <v>0</v>
      </c>
      <c r="M58" s="111">
        <f t="shared" si="29"/>
        <v>0</v>
      </c>
      <c r="N58" s="111">
        <f t="shared" si="29"/>
        <v>0</v>
      </c>
      <c r="O58" s="111">
        <f t="shared" si="29"/>
        <v>0</v>
      </c>
      <c r="P58" s="111">
        <f t="shared" si="29"/>
        <v>0</v>
      </c>
      <c r="Q58" s="111">
        <f t="shared" si="29"/>
        <v>0</v>
      </c>
      <c r="R58" s="111">
        <f t="shared" si="29"/>
        <v>0</v>
      </c>
      <c r="S58" s="111">
        <f t="shared" si="29"/>
        <v>0</v>
      </c>
      <c r="T58" s="111">
        <f t="shared" si="29"/>
        <v>0</v>
      </c>
      <c r="U58" s="111">
        <f t="shared" si="29"/>
        <v>0</v>
      </c>
      <c r="V58" s="111">
        <f t="shared" si="29"/>
        <v>0</v>
      </c>
      <c r="W58" s="111">
        <f t="shared" si="29"/>
        <v>0</v>
      </c>
      <c r="X58" s="111">
        <f t="shared" si="29"/>
        <v>0</v>
      </c>
      <c r="Y58" s="111">
        <f t="shared" si="31"/>
        <v>0</v>
      </c>
      <c r="Z58" s="111">
        <f t="shared" si="31"/>
        <v>0</v>
      </c>
      <c r="AA58" s="111">
        <f t="shared" si="31"/>
        <v>0</v>
      </c>
      <c r="AB58" s="111">
        <f t="shared" si="31"/>
        <v>0</v>
      </c>
      <c r="AC58" s="111">
        <f t="shared" si="31"/>
        <v>0</v>
      </c>
      <c r="AD58" s="111">
        <f t="shared" si="31"/>
        <v>0</v>
      </c>
      <c r="AE58" s="111">
        <f t="shared" si="31"/>
        <v>0</v>
      </c>
      <c r="AF58" s="111">
        <f t="shared" si="31"/>
        <v>0</v>
      </c>
      <c r="AG58" s="111">
        <f t="shared" si="31"/>
        <v>0</v>
      </c>
      <c r="AH58" s="111">
        <f t="shared" si="31"/>
        <v>0</v>
      </c>
      <c r="AI58" s="111">
        <f t="shared" si="31"/>
        <v>0</v>
      </c>
      <c r="AJ58" s="111">
        <f t="shared" si="31"/>
        <v>0</v>
      </c>
      <c r="AK58" s="111">
        <f t="shared" si="31"/>
        <v>0</v>
      </c>
      <c r="AL58" s="111">
        <f t="shared" si="31"/>
        <v>0</v>
      </c>
      <c r="AM58" s="111">
        <f t="shared" si="31"/>
        <v>0</v>
      </c>
      <c r="AN58" s="111">
        <f t="shared" si="31"/>
        <v>0</v>
      </c>
      <c r="AO58" s="111">
        <f t="shared" si="31"/>
        <v>0</v>
      </c>
      <c r="AP58" s="111">
        <f t="shared" si="31"/>
        <v>0</v>
      </c>
      <c r="AQ58" s="111">
        <f t="shared" si="31"/>
        <v>0</v>
      </c>
      <c r="AR58" s="111">
        <f t="shared" si="31"/>
        <v>0</v>
      </c>
      <c r="AS58" s="111">
        <f t="shared" si="31"/>
        <v>0</v>
      </c>
      <c r="AT58" s="111">
        <f t="shared" si="31"/>
        <v>0</v>
      </c>
      <c r="AU58" s="111">
        <f t="shared" si="31"/>
        <v>0</v>
      </c>
      <c r="AV58" s="111">
        <f t="shared" si="31"/>
        <v>0</v>
      </c>
      <c r="AW58" s="111">
        <f t="shared" si="31"/>
        <v>0</v>
      </c>
      <c r="AX58" s="111">
        <f t="shared" si="31"/>
        <v>0</v>
      </c>
      <c r="AY58" s="111">
        <f t="shared" si="31"/>
        <v>0</v>
      </c>
      <c r="AZ58" s="111">
        <f t="shared" si="31"/>
        <v>0</v>
      </c>
      <c r="BA58" s="111">
        <f t="shared" si="31"/>
        <v>0</v>
      </c>
      <c r="BB58" s="111">
        <f t="shared" si="31"/>
        <v>0</v>
      </c>
      <c r="BC58" s="111">
        <f t="shared" si="31"/>
        <v>0</v>
      </c>
      <c r="BD58" s="111">
        <f t="shared" si="31"/>
        <v>0</v>
      </c>
      <c r="BE58" s="111">
        <f t="shared" si="31"/>
        <v>0</v>
      </c>
      <c r="BF58" s="111">
        <f t="shared" si="31"/>
        <v>0</v>
      </c>
      <c r="BG58" s="67"/>
      <c r="BH58" s="67"/>
    </row>
    <row r="59" spans="1:60" x14ac:dyDescent="0.2">
      <c r="A59" s="42"/>
      <c r="B59" s="42"/>
      <c r="C59" s="67"/>
      <c r="D59" s="67"/>
      <c r="E59" s="136"/>
      <c r="F59" s="67"/>
      <c r="G59" s="56"/>
      <c r="H59" s="56"/>
      <c r="I59" s="14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row>
    <row r="60" spans="1:60" x14ac:dyDescent="0.2">
      <c r="A60" s="42"/>
      <c r="B60" s="67"/>
      <c r="C60" s="67"/>
      <c r="D60" s="67"/>
      <c r="E60" s="136"/>
      <c r="F60" s="67"/>
      <c r="G60" s="56"/>
      <c r="H60" s="67"/>
      <c r="I60" s="14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row>
    <row r="61" spans="1:60" x14ac:dyDescent="0.2">
      <c r="A61" s="538" t="str">
        <f>IF(CapitalTrtmt="LS","The following rows are not used with the Lump Sum Capital Treatment method"," ")</f>
        <v xml:space="preserve"> </v>
      </c>
      <c r="B61" s="538"/>
      <c r="C61" s="538"/>
      <c r="D61" s="538"/>
      <c r="E61" s="538"/>
      <c r="F61" s="538"/>
      <c r="G61" s="538"/>
      <c r="H61" s="538"/>
      <c r="I61" s="538"/>
      <c r="J61" s="538"/>
      <c r="K61" s="538"/>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row>
    <row r="62" spans="1:60" ht="15" x14ac:dyDescent="0.35">
      <c r="A62" s="175" t="s">
        <v>135</v>
      </c>
      <c r="B62" s="67"/>
      <c r="C62" s="67"/>
      <c r="D62" s="67"/>
      <c r="E62" s="136"/>
      <c r="F62" s="150" t="s">
        <v>34</v>
      </c>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row>
    <row r="63" spans="1:60" x14ac:dyDescent="0.2">
      <c r="A63" s="175"/>
      <c r="B63" s="42" t="s">
        <v>96</v>
      </c>
      <c r="C63" s="67"/>
      <c r="D63" s="67"/>
      <c r="E63" s="136"/>
      <c r="F63" s="182">
        <f>F19</f>
        <v>0</v>
      </c>
      <c r="G63" s="67"/>
      <c r="H63" s="67"/>
      <c r="I63" s="171"/>
      <c r="J63" s="171"/>
      <c r="K63" s="171"/>
      <c r="L63" s="171"/>
      <c r="M63" s="171">
        <f t="shared" ref="M63:BF63" si="32">M19</f>
        <v>0</v>
      </c>
      <c r="N63" s="171">
        <f t="shared" si="32"/>
        <v>0</v>
      </c>
      <c r="O63" s="171">
        <f t="shared" si="32"/>
        <v>0</v>
      </c>
      <c r="P63" s="171">
        <f t="shared" si="32"/>
        <v>0</v>
      </c>
      <c r="Q63" s="171">
        <f t="shared" si="32"/>
        <v>0</v>
      </c>
      <c r="R63" s="171">
        <f t="shared" si="32"/>
        <v>0</v>
      </c>
      <c r="S63" s="171">
        <f t="shared" si="32"/>
        <v>0</v>
      </c>
      <c r="T63" s="171">
        <f t="shared" si="32"/>
        <v>0</v>
      </c>
      <c r="U63" s="171">
        <f t="shared" si="32"/>
        <v>0</v>
      </c>
      <c r="V63" s="171">
        <f t="shared" si="32"/>
        <v>0</v>
      </c>
      <c r="W63" s="171">
        <f t="shared" si="32"/>
        <v>0</v>
      </c>
      <c r="X63" s="171">
        <f t="shared" si="32"/>
        <v>0</v>
      </c>
      <c r="Y63" s="171">
        <f t="shared" si="32"/>
        <v>0</v>
      </c>
      <c r="Z63" s="171">
        <f t="shared" si="32"/>
        <v>0</v>
      </c>
      <c r="AA63" s="171">
        <f t="shared" si="32"/>
        <v>0</v>
      </c>
      <c r="AB63" s="171">
        <f t="shared" si="32"/>
        <v>0</v>
      </c>
      <c r="AC63" s="171">
        <f t="shared" si="32"/>
        <v>0</v>
      </c>
      <c r="AD63" s="171">
        <f t="shared" si="32"/>
        <v>0</v>
      </c>
      <c r="AE63" s="171">
        <f t="shared" si="32"/>
        <v>0</v>
      </c>
      <c r="AF63" s="171">
        <f t="shared" si="32"/>
        <v>0</v>
      </c>
      <c r="AG63" s="171">
        <f t="shared" si="32"/>
        <v>0</v>
      </c>
      <c r="AH63" s="171">
        <f t="shared" si="32"/>
        <v>0</v>
      </c>
      <c r="AI63" s="171">
        <f t="shared" si="32"/>
        <v>0</v>
      </c>
      <c r="AJ63" s="171">
        <f t="shared" si="32"/>
        <v>0</v>
      </c>
      <c r="AK63" s="171">
        <f t="shared" si="32"/>
        <v>0</v>
      </c>
      <c r="AL63" s="171">
        <f t="shared" si="32"/>
        <v>0</v>
      </c>
      <c r="AM63" s="171">
        <f t="shared" si="32"/>
        <v>0</v>
      </c>
      <c r="AN63" s="171">
        <f t="shared" si="32"/>
        <v>0</v>
      </c>
      <c r="AO63" s="171">
        <f t="shared" si="32"/>
        <v>0</v>
      </c>
      <c r="AP63" s="171">
        <f t="shared" si="32"/>
        <v>0</v>
      </c>
      <c r="AQ63" s="171">
        <f t="shared" si="32"/>
        <v>0</v>
      </c>
      <c r="AR63" s="171">
        <f t="shared" si="32"/>
        <v>0</v>
      </c>
      <c r="AS63" s="171">
        <f t="shared" si="32"/>
        <v>0</v>
      </c>
      <c r="AT63" s="171">
        <f t="shared" si="32"/>
        <v>0</v>
      </c>
      <c r="AU63" s="171">
        <f t="shared" si="32"/>
        <v>0</v>
      </c>
      <c r="AV63" s="171">
        <f t="shared" si="32"/>
        <v>0</v>
      </c>
      <c r="AW63" s="171">
        <f t="shared" si="32"/>
        <v>0</v>
      </c>
      <c r="AX63" s="171">
        <f t="shared" si="32"/>
        <v>0</v>
      </c>
      <c r="AY63" s="171">
        <f t="shared" si="32"/>
        <v>0</v>
      </c>
      <c r="AZ63" s="171">
        <f t="shared" si="32"/>
        <v>0</v>
      </c>
      <c r="BA63" s="171">
        <f t="shared" si="32"/>
        <v>0</v>
      </c>
      <c r="BB63" s="171">
        <f t="shared" si="32"/>
        <v>0</v>
      </c>
      <c r="BC63" s="171">
        <f t="shared" si="32"/>
        <v>0</v>
      </c>
      <c r="BD63" s="171">
        <f t="shared" si="32"/>
        <v>0</v>
      </c>
      <c r="BE63" s="171">
        <f t="shared" si="32"/>
        <v>0</v>
      </c>
      <c r="BF63" s="171">
        <f t="shared" si="32"/>
        <v>0</v>
      </c>
      <c r="BG63" s="67"/>
      <c r="BH63" s="67"/>
    </row>
    <row r="64" spans="1:60" x14ac:dyDescent="0.2">
      <c r="A64" s="67"/>
      <c r="B64" s="42" t="s">
        <v>41</v>
      </c>
      <c r="C64" s="67"/>
      <c r="D64" s="67"/>
      <c r="E64" s="66" t="s">
        <v>83</v>
      </c>
      <c r="F64" s="183">
        <f>F19*(1+CostEscalCap)^($I$5-1-EPCBaseYear)</f>
        <v>0</v>
      </c>
      <c r="G64" s="56"/>
      <c r="H64" s="56"/>
      <c r="I64" s="56"/>
      <c r="J64" s="56"/>
      <c r="K64" s="56"/>
      <c r="L64" s="56"/>
      <c r="M64" s="56">
        <f t="shared" ref="M64:BF64" si="33">M63*(1+CostEscalCap)^(M5-EPCBaseYear)</f>
        <v>0</v>
      </c>
      <c r="N64" s="56">
        <f t="shared" si="33"/>
        <v>0</v>
      </c>
      <c r="O64" s="56">
        <f t="shared" si="33"/>
        <v>0</v>
      </c>
      <c r="P64" s="56">
        <f t="shared" si="33"/>
        <v>0</v>
      </c>
      <c r="Q64" s="56">
        <f t="shared" si="33"/>
        <v>0</v>
      </c>
      <c r="R64" s="56">
        <f t="shared" si="33"/>
        <v>0</v>
      </c>
      <c r="S64" s="56">
        <f t="shared" si="33"/>
        <v>0</v>
      </c>
      <c r="T64" s="56">
        <f t="shared" si="33"/>
        <v>0</v>
      </c>
      <c r="U64" s="56">
        <f t="shared" si="33"/>
        <v>0</v>
      </c>
      <c r="V64" s="56">
        <f t="shared" si="33"/>
        <v>0</v>
      </c>
      <c r="W64" s="56">
        <f t="shared" si="33"/>
        <v>0</v>
      </c>
      <c r="X64" s="56">
        <f t="shared" si="33"/>
        <v>0</v>
      </c>
      <c r="Y64" s="56">
        <f t="shared" si="33"/>
        <v>0</v>
      </c>
      <c r="Z64" s="56">
        <f t="shared" si="33"/>
        <v>0</v>
      </c>
      <c r="AA64" s="56">
        <f t="shared" si="33"/>
        <v>0</v>
      </c>
      <c r="AB64" s="56">
        <f t="shared" si="33"/>
        <v>0</v>
      </c>
      <c r="AC64" s="56">
        <f t="shared" si="33"/>
        <v>0</v>
      </c>
      <c r="AD64" s="56">
        <f t="shared" si="33"/>
        <v>0</v>
      </c>
      <c r="AE64" s="56">
        <f t="shared" si="33"/>
        <v>0</v>
      </c>
      <c r="AF64" s="56">
        <f t="shared" si="33"/>
        <v>0</v>
      </c>
      <c r="AG64" s="56">
        <f t="shared" si="33"/>
        <v>0</v>
      </c>
      <c r="AH64" s="56">
        <f t="shared" si="33"/>
        <v>0</v>
      </c>
      <c r="AI64" s="56">
        <f t="shared" si="33"/>
        <v>0</v>
      </c>
      <c r="AJ64" s="56">
        <f t="shared" si="33"/>
        <v>0</v>
      </c>
      <c r="AK64" s="56">
        <f t="shared" si="33"/>
        <v>0</v>
      </c>
      <c r="AL64" s="56">
        <f t="shared" si="33"/>
        <v>0</v>
      </c>
      <c r="AM64" s="56">
        <f t="shared" si="33"/>
        <v>0</v>
      </c>
      <c r="AN64" s="56">
        <f t="shared" si="33"/>
        <v>0</v>
      </c>
      <c r="AO64" s="56">
        <f t="shared" si="33"/>
        <v>0</v>
      </c>
      <c r="AP64" s="56">
        <f t="shared" si="33"/>
        <v>0</v>
      </c>
      <c r="AQ64" s="56">
        <f t="shared" si="33"/>
        <v>0</v>
      </c>
      <c r="AR64" s="56">
        <f t="shared" si="33"/>
        <v>0</v>
      </c>
      <c r="AS64" s="56">
        <f t="shared" si="33"/>
        <v>0</v>
      </c>
      <c r="AT64" s="56">
        <f t="shared" si="33"/>
        <v>0</v>
      </c>
      <c r="AU64" s="56">
        <f t="shared" si="33"/>
        <v>0</v>
      </c>
      <c r="AV64" s="56">
        <f t="shared" si="33"/>
        <v>0</v>
      </c>
      <c r="AW64" s="56">
        <f t="shared" si="33"/>
        <v>0</v>
      </c>
      <c r="AX64" s="56">
        <f t="shared" si="33"/>
        <v>0</v>
      </c>
      <c r="AY64" s="56">
        <f t="shared" si="33"/>
        <v>0</v>
      </c>
      <c r="AZ64" s="56">
        <f t="shared" si="33"/>
        <v>0</v>
      </c>
      <c r="BA64" s="56">
        <f t="shared" si="33"/>
        <v>0</v>
      </c>
      <c r="BB64" s="56">
        <f t="shared" si="33"/>
        <v>0</v>
      </c>
      <c r="BC64" s="56">
        <f t="shared" si="33"/>
        <v>0</v>
      </c>
      <c r="BD64" s="56">
        <f t="shared" si="33"/>
        <v>0</v>
      </c>
      <c r="BE64" s="56">
        <f t="shared" si="33"/>
        <v>0</v>
      </c>
      <c r="BF64" s="56">
        <f t="shared" si="33"/>
        <v>0</v>
      </c>
      <c r="BG64" s="67"/>
      <c r="BH64" s="67"/>
    </row>
    <row r="65" spans="1:60" x14ac:dyDescent="0.2">
      <c r="A65" s="67"/>
      <c r="B65" s="42" t="s">
        <v>40</v>
      </c>
      <c r="C65" s="67"/>
      <c r="D65" s="67"/>
      <c r="E65" s="67"/>
      <c r="F65" s="183">
        <f>F64/(1-BondSofts)</f>
        <v>0</v>
      </c>
      <c r="G65" s="56"/>
      <c r="H65" s="56"/>
      <c r="I65" s="56"/>
      <c r="J65" s="56"/>
      <c r="K65" s="56"/>
      <c r="L65" s="56"/>
      <c r="M65" s="56">
        <f t="shared" ref="M65:BF65" si="34">M64/(1-BondSofts)</f>
        <v>0</v>
      </c>
      <c r="N65" s="56">
        <f t="shared" si="34"/>
        <v>0</v>
      </c>
      <c r="O65" s="56">
        <f t="shared" si="34"/>
        <v>0</v>
      </c>
      <c r="P65" s="56">
        <f t="shared" si="34"/>
        <v>0</v>
      </c>
      <c r="Q65" s="56">
        <f t="shared" si="34"/>
        <v>0</v>
      </c>
      <c r="R65" s="56">
        <f t="shared" si="34"/>
        <v>0</v>
      </c>
      <c r="S65" s="56">
        <f t="shared" si="34"/>
        <v>0</v>
      </c>
      <c r="T65" s="56">
        <f t="shared" si="34"/>
        <v>0</v>
      </c>
      <c r="U65" s="56">
        <f t="shared" si="34"/>
        <v>0</v>
      </c>
      <c r="V65" s="56">
        <f t="shared" si="34"/>
        <v>0</v>
      </c>
      <c r="W65" s="56">
        <f t="shared" si="34"/>
        <v>0</v>
      </c>
      <c r="X65" s="56">
        <f t="shared" si="34"/>
        <v>0</v>
      </c>
      <c r="Y65" s="56">
        <f t="shared" si="34"/>
        <v>0</v>
      </c>
      <c r="Z65" s="56">
        <f t="shared" si="34"/>
        <v>0</v>
      </c>
      <c r="AA65" s="56">
        <f t="shared" si="34"/>
        <v>0</v>
      </c>
      <c r="AB65" s="56">
        <f t="shared" si="34"/>
        <v>0</v>
      </c>
      <c r="AC65" s="56">
        <f t="shared" si="34"/>
        <v>0</v>
      </c>
      <c r="AD65" s="56">
        <f t="shared" si="34"/>
        <v>0</v>
      </c>
      <c r="AE65" s="56">
        <f t="shared" si="34"/>
        <v>0</v>
      </c>
      <c r="AF65" s="56">
        <f t="shared" si="34"/>
        <v>0</v>
      </c>
      <c r="AG65" s="56">
        <f t="shared" si="34"/>
        <v>0</v>
      </c>
      <c r="AH65" s="56">
        <f t="shared" si="34"/>
        <v>0</v>
      </c>
      <c r="AI65" s="56">
        <f t="shared" si="34"/>
        <v>0</v>
      </c>
      <c r="AJ65" s="56">
        <f t="shared" si="34"/>
        <v>0</v>
      </c>
      <c r="AK65" s="56">
        <f t="shared" si="34"/>
        <v>0</v>
      </c>
      <c r="AL65" s="56">
        <f t="shared" si="34"/>
        <v>0</v>
      </c>
      <c r="AM65" s="56">
        <f t="shared" si="34"/>
        <v>0</v>
      </c>
      <c r="AN65" s="56">
        <f t="shared" si="34"/>
        <v>0</v>
      </c>
      <c r="AO65" s="56">
        <f t="shared" si="34"/>
        <v>0</v>
      </c>
      <c r="AP65" s="56">
        <f t="shared" si="34"/>
        <v>0</v>
      </c>
      <c r="AQ65" s="56">
        <f t="shared" si="34"/>
        <v>0</v>
      </c>
      <c r="AR65" s="56">
        <f t="shared" si="34"/>
        <v>0</v>
      </c>
      <c r="AS65" s="56">
        <f t="shared" si="34"/>
        <v>0</v>
      </c>
      <c r="AT65" s="56">
        <f t="shared" si="34"/>
        <v>0</v>
      </c>
      <c r="AU65" s="56">
        <f t="shared" si="34"/>
        <v>0</v>
      </c>
      <c r="AV65" s="56">
        <f t="shared" si="34"/>
        <v>0</v>
      </c>
      <c r="AW65" s="56">
        <f t="shared" si="34"/>
        <v>0</v>
      </c>
      <c r="AX65" s="56">
        <f t="shared" si="34"/>
        <v>0</v>
      </c>
      <c r="AY65" s="56">
        <f t="shared" si="34"/>
        <v>0</v>
      </c>
      <c r="AZ65" s="56">
        <f t="shared" si="34"/>
        <v>0</v>
      </c>
      <c r="BA65" s="56">
        <f t="shared" si="34"/>
        <v>0</v>
      </c>
      <c r="BB65" s="56">
        <f t="shared" si="34"/>
        <v>0</v>
      </c>
      <c r="BC65" s="56">
        <f t="shared" si="34"/>
        <v>0</v>
      </c>
      <c r="BD65" s="56">
        <f t="shared" si="34"/>
        <v>0</v>
      </c>
      <c r="BE65" s="56">
        <f t="shared" si="34"/>
        <v>0</v>
      </c>
      <c r="BF65" s="56">
        <f t="shared" si="34"/>
        <v>0</v>
      </c>
      <c r="BG65" s="67"/>
      <c r="BH65" s="67"/>
    </row>
    <row r="66" spans="1:60" x14ac:dyDescent="0.2">
      <c r="A66" s="67"/>
      <c r="B66" s="42" t="s">
        <v>43</v>
      </c>
      <c r="C66" s="67"/>
      <c r="D66" s="67"/>
      <c r="E66" s="176" t="s">
        <v>66</v>
      </c>
      <c r="F66" s="183" t="e">
        <f>-PMT(BondInt,BondMat,F65)</f>
        <v>#NUM!</v>
      </c>
      <c r="G66" s="56"/>
      <c r="H66" s="56"/>
      <c r="I66" s="56"/>
      <c r="J66" s="56"/>
      <c r="K66" s="56"/>
      <c r="L66" s="56"/>
      <c r="M66" s="56" t="e">
        <f t="shared" ref="M66:BF66" si="35">-PMT(BondInt,BondMat,M65)</f>
        <v>#NUM!</v>
      </c>
      <c r="N66" s="56" t="e">
        <f t="shared" si="35"/>
        <v>#NUM!</v>
      </c>
      <c r="O66" s="56" t="e">
        <f t="shared" si="35"/>
        <v>#NUM!</v>
      </c>
      <c r="P66" s="56" t="e">
        <f t="shared" si="35"/>
        <v>#NUM!</v>
      </c>
      <c r="Q66" s="56" t="e">
        <f t="shared" si="35"/>
        <v>#NUM!</v>
      </c>
      <c r="R66" s="56" t="e">
        <f t="shared" si="35"/>
        <v>#NUM!</v>
      </c>
      <c r="S66" s="56" t="e">
        <f t="shared" si="35"/>
        <v>#NUM!</v>
      </c>
      <c r="T66" s="56" t="e">
        <f t="shared" si="35"/>
        <v>#NUM!</v>
      </c>
      <c r="U66" s="56" t="e">
        <f t="shared" si="35"/>
        <v>#NUM!</v>
      </c>
      <c r="V66" s="56" t="e">
        <f t="shared" si="35"/>
        <v>#NUM!</v>
      </c>
      <c r="W66" s="56" t="e">
        <f t="shared" si="35"/>
        <v>#NUM!</v>
      </c>
      <c r="X66" s="56" t="e">
        <f t="shared" si="35"/>
        <v>#NUM!</v>
      </c>
      <c r="Y66" s="56" t="e">
        <f t="shared" si="35"/>
        <v>#NUM!</v>
      </c>
      <c r="Z66" s="56" t="e">
        <f t="shared" si="35"/>
        <v>#NUM!</v>
      </c>
      <c r="AA66" s="56" t="e">
        <f t="shared" si="35"/>
        <v>#NUM!</v>
      </c>
      <c r="AB66" s="56" t="e">
        <f t="shared" si="35"/>
        <v>#NUM!</v>
      </c>
      <c r="AC66" s="56" t="e">
        <f t="shared" si="35"/>
        <v>#NUM!</v>
      </c>
      <c r="AD66" s="56" t="e">
        <f t="shared" si="35"/>
        <v>#NUM!</v>
      </c>
      <c r="AE66" s="56" t="e">
        <f t="shared" si="35"/>
        <v>#NUM!</v>
      </c>
      <c r="AF66" s="56" t="e">
        <f t="shared" si="35"/>
        <v>#NUM!</v>
      </c>
      <c r="AG66" s="56" t="e">
        <f t="shared" si="35"/>
        <v>#NUM!</v>
      </c>
      <c r="AH66" s="56" t="e">
        <f t="shared" si="35"/>
        <v>#NUM!</v>
      </c>
      <c r="AI66" s="56" t="e">
        <f t="shared" si="35"/>
        <v>#NUM!</v>
      </c>
      <c r="AJ66" s="56" t="e">
        <f t="shared" si="35"/>
        <v>#NUM!</v>
      </c>
      <c r="AK66" s="56" t="e">
        <f t="shared" si="35"/>
        <v>#NUM!</v>
      </c>
      <c r="AL66" s="56" t="e">
        <f t="shared" si="35"/>
        <v>#NUM!</v>
      </c>
      <c r="AM66" s="56" t="e">
        <f t="shared" si="35"/>
        <v>#NUM!</v>
      </c>
      <c r="AN66" s="56" t="e">
        <f t="shared" si="35"/>
        <v>#NUM!</v>
      </c>
      <c r="AO66" s="56" t="e">
        <f t="shared" si="35"/>
        <v>#NUM!</v>
      </c>
      <c r="AP66" s="56" t="e">
        <f t="shared" si="35"/>
        <v>#NUM!</v>
      </c>
      <c r="AQ66" s="56" t="e">
        <f t="shared" si="35"/>
        <v>#NUM!</v>
      </c>
      <c r="AR66" s="56" t="e">
        <f t="shared" si="35"/>
        <v>#NUM!</v>
      </c>
      <c r="AS66" s="56" t="e">
        <f t="shared" si="35"/>
        <v>#NUM!</v>
      </c>
      <c r="AT66" s="56" t="e">
        <f t="shared" si="35"/>
        <v>#NUM!</v>
      </c>
      <c r="AU66" s="56" t="e">
        <f t="shared" si="35"/>
        <v>#NUM!</v>
      </c>
      <c r="AV66" s="56" t="e">
        <f t="shared" si="35"/>
        <v>#NUM!</v>
      </c>
      <c r="AW66" s="56" t="e">
        <f t="shared" si="35"/>
        <v>#NUM!</v>
      </c>
      <c r="AX66" s="56" t="e">
        <f t="shared" si="35"/>
        <v>#NUM!</v>
      </c>
      <c r="AY66" s="56" t="e">
        <f t="shared" si="35"/>
        <v>#NUM!</v>
      </c>
      <c r="AZ66" s="56" t="e">
        <f t="shared" si="35"/>
        <v>#NUM!</v>
      </c>
      <c r="BA66" s="56" t="e">
        <f t="shared" si="35"/>
        <v>#NUM!</v>
      </c>
      <c r="BB66" s="56" t="e">
        <f t="shared" si="35"/>
        <v>#NUM!</v>
      </c>
      <c r="BC66" s="56" t="e">
        <f t="shared" si="35"/>
        <v>#NUM!</v>
      </c>
      <c r="BD66" s="56" t="e">
        <f t="shared" si="35"/>
        <v>#NUM!</v>
      </c>
      <c r="BE66" s="56" t="e">
        <f t="shared" si="35"/>
        <v>#NUM!</v>
      </c>
      <c r="BF66" s="56" t="e">
        <f t="shared" si="35"/>
        <v>#NUM!</v>
      </c>
      <c r="BG66" s="67"/>
      <c r="BH66" s="67"/>
    </row>
    <row r="67" spans="1:60"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row>
    <row r="68" spans="1:60" x14ac:dyDescent="0.2">
      <c r="A68" s="175" t="s">
        <v>44</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row>
    <row r="69" spans="1:60" ht="15" x14ac:dyDescent="0.35">
      <c r="A69" s="175"/>
      <c r="B69" s="42" t="s">
        <v>97</v>
      </c>
      <c r="C69" s="67"/>
      <c r="D69" s="67"/>
      <c r="E69" s="67"/>
      <c r="F69" s="67"/>
      <c r="G69" s="67"/>
      <c r="H69" s="67"/>
      <c r="I69" s="169" t="e">
        <f>SUM(I70:I169)</f>
        <v>#NUM!</v>
      </c>
      <c r="J69" s="169">
        <f t="shared" ref="J69:BF69" si="36">SUM(J70:J169)</f>
        <v>0</v>
      </c>
      <c r="K69" s="169">
        <f t="shared" si="36"/>
        <v>0</v>
      </c>
      <c r="L69" s="169">
        <f t="shared" si="36"/>
        <v>0</v>
      </c>
      <c r="M69" s="169">
        <f t="shared" si="36"/>
        <v>0</v>
      </c>
      <c r="N69" s="169" t="e">
        <f t="shared" si="36"/>
        <v>#NUM!</v>
      </c>
      <c r="O69" s="169" t="e">
        <f t="shared" si="36"/>
        <v>#NUM!</v>
      </c>
      <c r="P69" s="169" t="e">
        <f t="shared" si="36"/>
        <v>#NUM!</v>
      </c>
      <c r="Q69" s="169" t="e">
        <f t="shared" si="36"/>
        <v>#NUM!</v>
      </c>
      <c r="R69" s="169" t="e">
        <f t="shared" si="36"/>
        <v>#NUM!</v>
      </c>
      <c r="S69" s="169" t="e">
        <f t="shared" si="36"/>
        <v>#NUM!</v>
      </c>
      <c r="T69" s="169" t="e">
        <f t="shared" si="36"/>
        <v>#NUM!</v>
      </c>
      <c r="U69" s="169" t="e">
        <f t="shared" si="36"/>
        <v>#NUM!</v>
      </c>
      <c r="V69" s="169" t="e">
        <f t="shared" si="36"/>
        <v>#NUM!</v>
      </c>
      <c r="W69" s="169" t="e">
        <f t="shared" si="36"/>
        <v>#NUM!</v>
      </c>
      <c r="X69" s="169" t="e">
        <f t="shared" si="36"/>
        <v>#NUM!</v>
      </c>
      <c r="Y69" s="169" t="e">
        <f t="shared" si="36"/>
        <v>#NUM!</v>
      </c>
      <c r="Z69" s="169" t="e">
        <f t="shared" si="36"/>
        <v>#NUM!</v>
      </c>
      <c r="AA69" s="169" t="e">
        <f t="shared" si="36"/>
        <v>#NUM!</v>
      </c>
      <c r="AB69" s="169" t="e">
        <f t="shared" si="36"/>
        <v>#NUM!</v>
      </c>
      <c r="AC69" s="169" t="e">
        <f t="shared" si="36"/>
        <v>#NUM!</v>
      </c>
      <c r="AD69" s="169" t="e">
        <f t="shared" si="36"/>
        <v>#NUM!</v>
      </c>
      <c r="AE69" s="169" t="e">
        <f t="shared" si="36"/>
        <v>#NUM!</v>
      </c>
      <c r="AF69" s="169" t="e">
        <f t="shared" si="36"/>
        <v>#NUM!</v>
      </c>
      <c r="AG69" s="169" t="e">
        <f t="shared" si="36"/>
        <v>#NUM!</v>
      </c>
      <c r="AH69" s="169" t="e">
        <f t="shared" si="36"/>
        <v>#NUM!</v>
      </c>
      <c r="AI69" s="169" t="e">
        <f t="shared" si="36"/>
        <v>#NUM!</v>
      </c>
      <c r="AJ69" s="169" t="e">
        <f t="shared" si="36"/>
        <v>#NUM!</v>
      </c>
      <c r="AK69" s="169" t="e">
        <f t="shared" si="36"/>
        <v>#NUM!</v>
      </c>
      <c r="AL69" s="169" t="e">
        <f t="shared" si="36"/>
        <v>#NUM!</v>
      </c>
      <c r="AM69" s="169" t="e">
        <f t="shared" si="36"/>
        <v>#NUM!</v>
      </c>
      <c r="AN69" s="169" t="e">
        <f t="shared" si="36"/>
        <v>#NUM!</v>
      </c>
      <c r="AO69" s="169" t="e">
        <f t="shared" si="36"/>
        <v>#NUM!</v>
      </c>
      <c r="AP69" s="169" t="e">
        <f t="shared" si="36"/>
        <v>#NUM!</v>
      </c>
      <c r="AQ69" s="169" t="e">
        <f t="shared" si="36"/>
        <v>#NUM!</v>
      </c>
      <c r="AR69" s="169" t="e">
        <f t="shared" si="36"/>
        <v>#NUM!</v>
      </c>
      <c r="AS69" s="169" t="e">
        <f t="shared" si="36"/>
        <v>#NUM!</v>
      </c>
      <c r="AT69" s="169" t="e">
        <f t="shared" si="36"/>
        <v>#NUM!</v>
      </c>
      <c r="AU69" s="169" t="e">
        <f t="shared" si="36"/>
        <v>#NUM!</v>
      </c>
      <c r="AV69" s="169" t="e">
        <f t="shared" si="36"/>
        <v>#NUM!</v>
      </c>
      <c r="AW69" s="169" t="e">
        <f t="shared" si="36"/>
        <v>#NUM!</v>
      </c>
      <c r="AX69" s="169" t="e">
        <f t="shared" si="36"/>
        <v>#NUM!</v>
      </c>
      <c r="AY69" s="169" t="e">
        <f t="shared" si="36"/>
        <v>#NUM!</v>
      </c>
      <c r="AZ69" s="169" t="e">
        <f t="shared" si="36"/>
        <v>#NUM!</v>
      </c>
      <c r="BA69" s="169" t="e">
        <f t="shared" si="36"/>
        <v>#NUM!</v>
      </c>
      <c r="BB69" s="169" t="e">
        <f t="shared" si="36"/>
        <v>#NUM!</v>
      </c>
      <c r="BC69" s="169" t="e">
        <f t="shared" si="36"/>
        <v>#NUM!</v>
      </c>
      <c r="BD69" s="169" t="e">
        <f t="shared" si="36"/>
        <v>#NUM!</v>
      </c>
      <c r="BE69" s="169" t="e">
        <f t="shared" si="36"/>
        <v>#NUM!</v>
      </c>
      <c r="BF69" s="169" t="e">
        <f t="shared" si="36"/>
        <v>#NUM!</v>
      </c>
      <c r="BG69" s="67"/>
      <c r="BH69" s="67"/>
    </row>
    <row r="70" spans="1:60" x14ac:dyDescent="0.2">
      <c r="A70" s="67"/>
      <c r="B70" s="67"/>
      <c r="C70" s="67"/>
      <c r="D70" s="42" t="s">
        <v>45</v>
      </c>
      <c r="E70" s="67"/>
      <c r="F70" s="67"/>
      <c r="G70" s="67"/>
      <c r="H70" s="67"/>
      <c r="I70" s="177" t="e">
        <f>F$66</f>
        <v>#NUM!</v>
      </c>
      <c r="J70" s="177">
        <f t="shared" ref="J70:BF70" si="37">IF((J$5-FirstOps+1)&lt;=BondMat,I70,0)</f>
        <v>0</v>
      </c>
      <c r="K70" s="177">
        <f t="shared" si="37"/>
        <v>0</v>
      </c>
      <c r="L70" s="177">
        <f t="shared" si="37"/>
        <v>0</v>
      </c>
      <c r="M70" s="177">
        <f t="shared" si="37"/>
        <v>0</v>
      </c>
      <c r="N70" s="177">
        <f t="shared" si="37"/>
        <v>0</v>
      </c>
      <c r="O70" s="177">
        <f t="shared" si="37"/>
        <v>0</v>
      </c>
      <c r="P70" s="177">
        <f t="shared" si="37"/>
        <v>0</v>
      </c>
      <c r="Q70" s="177">
        <f t="shared" si="37"/>
        <v>0</v>
      </c>
      <c r="R70" s="177">
        <f t="shared" si="37"/>
        <v>0</v>
      </c>
      <c r="S70" s="177">
        <f t="shared" si="37"/>
        <v>0</v>
      </c>
      <c r="T70" s="177">
        <f t="shared" si="37"/>
        <v>0</v>
      </c>
      <c r="U70" s="177">
        <f t="shared" si="37"/>
        <v>0</v>
      </c>
      <c r="V70" s="177">
        <f t="shared" si="37"/>
        <v>0</v>
      </c>
      <c r="W70" s="177">
        <f t="shared" si="37"/>
        <v>0</v>
      </c>
      <c r="X70" s="177">
        <f t="shared" si="37"/>
        <v>0</v>
      </c>
      <c r="Y70" s="177">
        <f t="shared" si="37"/>
        <v>0</v>
      </c>
      <c r="Z70" s="177">
        <f t="shared" si="37"/>
        <v>0</v>
      </c>
      <c r="AA70" s="177">
        <f t="shared" si="37"/>
        <v>0</v>
      </c>
      <c r="AB70" s="177">
        <f t="shared" si="37"/>
        <v>0</v>
      </c>
      <c r="AC70" s="177">
        <f t="shared" si="37"/>
        <v>0</v>
      </c>
      <c r="AD70" s="177">
        <f t="shared" si="37"/>
        <v>0</v>
      </c>
      <c r="AE70" s="177">
        <f t="shared" si="37"/>
        <v>0</v>
      </c>
      <c r="AF70" s="177">
        <f t="shared" si="37"/>
        <v>0</v>
      </c>
      <c r="AG70" s="177">
        <f t="shared" si="37"/>
        <v>0</v>
      </c>
      <c r="AH70" s="177">
        <f t="shared" si="37"/>
        <v>0</v>
      </c>
      <c r="AI70" s="177">
        <f t="shared" si="37"/>
        <v>0</v>
      </c>
      <c r="AJ70" s="177">
        <f t="shared" si="37"/>
        <v>0</v>
      </c>
      <c r="AK70" s="177">
        <f t="shared" si="37"/>
        <v>0</v>
      </c>
      <c r="AL70" s="177">
        <f t="shared" si="37"/>
        <v>0</v>
      </c>
      <c r="AM70" s="177">
        <f t="shared" si="37"/>
        <v>0</v>
      </c>
      <c r="AN70" s="177">
        <f t="shared" si="37"/>
        <v>0</v>
      </c>
      <c r="AO70" s="177">
        <f t="shared" si="37"/>
        <v>0</v>
      </c>
      <c r="AP70" s="177">
        <f t="shared" si="37"/>
        <v>0</v>
      </c>
      <c r="AQ70" s="177">
        <f t="shared" si="37"/>
        <v>0</v>
      </c>
      <c r="AR70" s="177">
        <f t="shared" si="37"/>
        <v>0</v>
      </c>
      <c r="AS70" s="177">
        <f t="shared" si="37"/>
        <v>0</v>
      </c>
      <c r="AT70" s="177">
        <f t="shared" si="37"/>
        <v>0</v>
      </c>
      <c r="AU70" s="177">
        <f t="shared" si="37"/>
        <v>0</v>
      </c>
      <c r="AV70" s="177">
        <f t="shared" si="37"/>
        <v>0</v>
      </c>
      <c r="AW70" s="177">
        <f t="shared" si="37"/>
        <v>0</v>
      </c>
      <c r="AX70" s="177">
        <f t="shared" si="37"/>
        <v>0</v>
      </c>
      <c r="AY70" s="177">
        <f t="shared" si="37"/>
        <v>0</v>
      </c>
      <c r="AZ70" s="177">
        <f t="shared" si="37"/>
        <v>0</v>
      </c>
      <c r="BA70" s="177">
        <f t="shared" si="37"/>
        <v>0</v>
      </c>
      <c r="BB70" s="177">
        <f t="shared" si="37"/>
        <v>0</v>
      </c>
      <c r="BC70" s="177">
        <f t="shared" si="37"/>
        <v>0</v>
      </c>
      <c r="BD70" s="177">
        <f t="shared" si="37"/>
        <v>0</v>
      </c>
      <c r="BE70" s="177">
        <f t="shared" si="37"/>
        <v>0</v>
      </c>
      <c r="BF70" s="177">
        <f t="shared" si="37"/>
        <v>0</v>
      </c>
      <c r="BG70" s="67"/>
      <c r="BH70" s="67"/>
    </row>
    <row r="71" spans="1:60" x14ac:dyDescent="0.2">
      <c r="A71" s="67"/>
      <c r="B71" s="67"/>
      <c r="C71" s="67"/>
      <c r="D71" s="178">
        <f>I5</f>
        <v>0</v>
      </c>
      <c r="E71" s="67"/>
      <c r="F71" s="67"/>
      <c r="G71" s="67"/>
      <c r="H71" s="67"/>
      <c r="I71" s="67"/>
      <c r="J71" s="177">
        <f>I$66</f>
        <v>0</v>
      </c>
      <c r="K71" s="177">
        <f t="shared" ref="K71:Z86" si="38">IF((K$5-$D71)&lt;=BondMat,J71,0)</f>
        <v>0</v>
      </c>
      <c r="L71" s="177">
        <f t="shared" si="38"/>
        <v>0</v>
      </c>
      <c r="M71" s="177">
        <f t="shared" si="38"/>
        <v>0</v>
      </c>
      <c r="N71" s="177">
        <f t="shared" si="38"/>
        <v>0</v>
      </c>
      <c r="O71" s="177">
        <f t="shared" si="38"/>
        <v>0</v>
      </c>
      <c r="P71" s="177">
        <f t="shared" si="38"/>
        <v>0</v>
      </c>
      <c r="Q71" s="177">
        <f t="shared" si="38"/>
        <v>0</v>
      </c>
      <c r="R71" s="177">
        <f t="shared" si="38"/>
        <v>0</v>
      </c>
      <c r="S71" s="177">
        <f t="shared" si="38"/>
        <v>0</v>
      </c>
      <c r="T71" s="177">
        <f t="shared" si="38"/>
        <v>0</v>
      </c>
      <c r="U71" s="177">
        <f t="shared" si="38"/>
        <v>0</v>
      </c>
      <c r="V71" s="177">
        <f t="shared" si="38"/>
        <v>0</v>
      </c>
      <c r="W71" s="177">
        <f t="shared" si="38"/>
        <v>0</v>
      </c>
      <c r="X71" s="177">
        <f t="shared" si="38"/>
        <v>0</v>
      </c>
      <c r="Y71" s="177">
        <f t="shared" si="38"/>
        <v>0</v>
      </c>
      <c r="Z71" s="177">
        <f t="shared" si="38"/>
        <v>0</v>
      </c>
      <c r="AA71" s="177">
        <f t="shared" ref="AA71:AP86" si="39">IF((AA$5-$D71)&lt;=BondMat,Z71,0)</f>
        <v>0</v>
      </c>
      <c r="AB71" s="177">
        <f t="shared" si="39"/>
        <v>0</v>
      </c>
      <c r="AC71" s="177">
        <f t="shared" si="39"/>
        <v>0</v>
      </c>
      <c r="AD71" s="177">
        <f t="shared" si="39"/>
        <v>0</v>
      </c>
      <c r="AE71" s="177">
        <f t="shared" si="39"/>
        <v>0</v>
      </c>
      <c r="AF71" s="177">
        <f t="shared" si="39"/>
        <v>0</v>
      </c>
      <c r="AG71" s="177">
        <f t="shared" si="39"/>
        <v>0</v>
      </c>
      <c r="AH71" s="177">
        <f t="shared" si="39"/>
        <v>0</v>
      </c>
      <c r="AI71" s="177">
        <f t="shared" si="39"/>
        <v>0</v>
      </c>
      <c r="AJ71" s="177">
        <f t="shared" si="39"/>
        <v>0</v>
      </c>
      <c r="AK71" s="177">
        <f t="shared" si="39"/>
        <v>0</v>
      </c>
      <c r="AL71" s="177">
        <f t="shared" si="39"/>
        <v>0</v>
      </c>
      <c r="AM71" s="177">
        <f t="shared" si="39"/>
        <v>0</v>
      </c>
      <c r="AN71" s="177">
        <f t="shared" si="39"/>
        <v>0</v>
      </c>
      <c r="AO71" s="177">
        <f t="shared" si="39"/>
        <v>0</v>
      </c>
      <c r="AP71" s="177">
        <f t="shared" si="39"/>
        <v>0</v>
      </c>
      <c r="AQ71" s="177">
        <f t="shared" ref="AQ71:BF86" si="40">IF((AQ$5-$D71)&lt;=BondMat,AP71,0)</f>
        <v>0</v>
      </c>
      <c r="AR71" s="177">
        <f t="shared" si="40"/>
        <v>0</v>
      </c>
      <c r="AS71" s="177">
        <f t="shared" si="40"/>
        <v>0</v>
      </c>
      <c r="AT71" s="177">
        <f t="shared" si="40"/>
        <v>0</v>
      </c>
      <c r="AU71" s="177">
        <f t="shared" si="40"/>
        <v>0</v>
      </c>
      <c r="AV71" s="177">
        <f t="shared" si="40"/>
        <v>0</v>
      </c>
      <c r="AW71" s="177">
        <f t="shared" si="40"/>
        <v>0</v>
      </c>
      <c r="AX71" s="177">
        <f t="shared" si="40"/>
        <v>0</v>
      </c>
      <c r="AY71" s="177">
        <f t="shared" si="40"/>
        <v>0</v>
      </c>
      <c r="AZ71" s="177">
        <f t="shared" si="40"/>
        <v>0</v>
      </c>
      <c r="BA71" s="177">
        <f t="shared" si="40"/>
        <v>0</v>
      </c>
      <c r="BB71" s="177">
        <f t="shared" si="40"/>
        <v>0</v>
      </c>
      <c r="BC71" s="177">
        <f t="shared" si="40"/>
        <v>0</v>
      </c>
      <c r="BD71" s="177">
        <f t="shared" si="40"/>
        <v>0</v>
      </c>
      <c r="BE71" s="177">
        <f t="shared" si="40"/>
        <v>0</v>
      </c>
      <c r="BF71" s="177">
        <f t="shared" si="40"/>
        <v>0</v>
      </c>
      <c r="BG71" s="67"/>
      <c r="BH71" s="67"/>
    </row>
    <row r="72" spans="1:60" x14ac:dyDescent="0.2">
      <c r="A72" s="67"/>
      <c r="B72" s="67"/>
      <c r="C72" s="67"/>
      <c r="D72" s="178">
        <f>D71+1</f>
        <v>1</v>
      </c>
      <c r="E72" s="67"/>
      <c r="F72" s="67"/>
      <c r="G72" s="67"/>
      <c r="H72" s="67"/>
      <c r="I72" s="67"/>
      <c r="J72" s="67"/>
      <c r="K72" s="177">
        <f>J$66</f>
        <v>0</v>
      </c>
      <c r="L72" s="177">
        <f t="shared" si="38"/>
        <v>0</v>
      </c>
      <c r="M72" s="177">
        <f t="shared" si="38"/>
        <v>0</v>
      </c>
      <c r="N72" s="177">
        <f t="shared" si="38"/>
        <v>0</v>
      </c>
      <c r="O72" s="177">
        <f t="shared" si="38"/>
        <v>0</v>
      </c>
      <c r="P72" s="177">
        <f t="shared" si="38"/>
        <v>0</v>
      </c>
      <c r="Q72" s="177">
        <f t="shared" si="38"/>
        <v>0</v>
      </c>
      <c r="R72" s="177">
        <f t="shared" si="38"/>
        <v>0</v>
      </c>
      <c r="S72" s="177">
        <f t="shared" si="38"/>
        <v>0</v>
      </c>
      <c r="T72" s="177">
        <f t="shared" si="38"/>
        <v>0</v>
      </c>
      <c r="U72" s="177">
        <f t="shared" si="38"/>
        <v>0</v>
      </c>
      <c r="V72" s="177">
        <f t="shared" si="38"/>
        <v>0</v>
      </c>
      <c r="W72" s="177">
        <f t="shared" si="38"/>
        <v>0</v>
      </c>
      <c r="X72" s="177">
        <f t="shared" si="38"/>
        <v>0</v>
      </c>
      <c r="Y72" s="177">
        <f t="shared" si="38"/>
        <v>0</v>
      </c>
      <c r="Z72" s="177">
        <f t="shared" si="38"/>
        <v>0</v>
      </c>
      <c r="AA72" s="177">
        <f t="shared" si="39"/>
        <v>0</v>
      </c>
      <c r="AB72" s="177">
        <f t="shared" si="39"/>
        <v>0</v>
      </c>
      <c r="AC72" s="177">
        <f t="shared" si="39"/>
        <v>0</v>
      </c>
      <c r="AD72" s="177">
        <f t="shared" si="39"/>
        <v>0</v>
      </c>
      <c r="AE72" s="177">
        <f t="shared" si="39"/>
        <v>0</v>
      </c>
      <c r="AF72" s="177">
        <f t="shared" si="39"/>
        <v>0</v>
      </c>
      <c r="AG72" s="177">
        <f t="shared" si="39"/>
        <v>0</v>
      </c>
      <c r="AH72" s="177">
        <f t="shared" si="39"/>
        <v>0</v>
      </c>
      <c r="AI72" s="177">
        <f t="shared" si="39"/>
        <v>0</v>
      </c>
      <c r="AJ72" s="177">
        <f t="shared" si="39"/>
        <v>0</v>
      </c>
      <c r="AK72" s="177">
        <f t="shared" si="39"/>
        <v>0</v>
      </c>
      <c r="AL72" s="177">
        <f t="shared" si="39"/>
        <v>0</v>
      </c>
      <c r="AM72" s="177">
        <f t="shared" si="39"/>
        <v>0</v>
      </c>
      <c r="AN72" s="177">
        <f t="shared" si="39"/>
        <v>0</v>
      </c>
      <c r="AO72" s="177">
        <f t="shared" si="39"/>
        <v>0</v>
      </c>
      <c r="AP72" s="177">
        <f t="shared" si="39"/>
        <v>0</v>
      </c>
      <c r="AQ72" s="177">
        <f t="shared" si="40"/>
        <v>0</v>
      </c>
      <c r="AR72" s="177">
        <f t="shared" si="40"/>
        <v>0</v>
      </c>
      <c r="AS72" s="177">
        <f t="shared" si="40"/>
        <v>0</v>
      </c>
      <c r="AT72" s="177">
        <f t="shared" si="40"/>
        <v>0</v>
      </c>
      <c r="AU72" s="177">
        <f t="shared" si="40"/>
        <v>0</v>
      </c>
      <c r="AV72" s="177">
        <f t="shared" si="40"/>
        <v>0</v>
      </c>
      <c r="AW72" s="177">
        <f t="shared" si="40"/>
        <v>0</v>
      </c>
      <c r="AX72" s="177">
        <f t="shared" si="40"/>
        <v>0</v>
      </c>
      <c r="AY72" s="177">
        <f t="shared" si="40"/>
        <v>0</v>
      </c>
      <c r="AZ72" s="177">
        <f t="shared" si="40"/>
        <v>0</v>
      </c>
      <c r="BA72" s="177">
        <f t="shared" si="40"/>
        <v>0</v>
      </c>
      <c r="BB72" s="177">
        <f t="shared" si="40"/>
        <v>0</v>
      </c>
      <c r="BC72" s="177">
        <f t="shared" si="40"/>
        <v>0</v>
      </c>
      <c r="BD72" s="177">
        <f t="shared" si="40"/>
        <v>0</v>
      </c>
      <c r="BE72" s="177">
        <f t="shared" si="40"/>
        <v>0</v>
      </c>
      <c r="BF72" s="177">
        <f t="shared" si="40"/>
        <v>0</v>
      </c>
      <c r="BG72" s="67"/>
      <c r="BH72" s="67"/>
    </row>
    <row r="73" spans="1:60" x14ac:dyDescent="0.2">
      <c r="A73" s="67"/>
      <c r="B73" s="67"/>
      <c r="C73" s="67"/>
      <c r="D73" s="178">
        <f t="shared" ref="D73:D119" si="41">D72+1</f>
        <v>2</v>
      </c>
      <c r="E73" s="67"/>
      <c r="F73" s="67"/>
      <c r="G73" s="67"/>
      <c r="H73" s="67"/>
      <c r="I73" s="67"/>
      <c r="J73" s="67"/>
      <c r="K73" s="67"/>
      <c r="L73" s="177">
        <f>K$66</f>
        <v>0</v>
      </c>
      <c r="M73" s="177">
        <f t="shared" si="38"/>
        <v>0</v>
      </c>
      <c r="N73" s="177">
        <f t="shared" si="38"/>
        <v>0</v>
      </c>
      <c r="O73" s="177">
        <f t="shared" si="38"/>
        <v>0</v>
      </c>
      <c r="P73" s="177">
        <f t="shared" si="38"/>
        <v>0</v>
      </c>
      <c r="Q73" s="177">
        <f t="shared" si="38"/>
        <v>0</v>
      </c>
      <c r="R73" s="177">
        <f t="shared" si="38"/>
        <v>0</v>
      </c>
      <c r="S73" s="177">
        <f t="shared" si="38"/>
        <v>0</v>
      </c>
      <c r="T73" s="177">
        <f t="shared" si="38"/>
        <v>0</v>
      </c>
      <c r="U73" s="177">
        <f t="shared" si="38"/>
        <v>0</v>
      </c>
      <c r="V73" s="177">
        <f t="shared" si="38"/>
        <v>0</v>
      </c>
      <c r="W73" s="177">
        <f t="shared" si="38"/>
        <v>0</v>
      </c>
      <c r="X73" s="177">
        <f t="shared" si="38"/>
        <v>0</v>
      </c>
      <c r="Y73" s="177">
        <f t="shared" si="38"/>
        <v>0</v>
      </c>
      <c r="Z73" s="177">
        <f t="shared" si="38"/>
        <v>0</v>
      </c>
      <c r="AA73" s="177">
        <f t="shared" si="39"/>
        <v>0</v>
      </c>
      <c r="AB73" s="177">
        <f t="shared" si="39"/>
        <v>0</v>
      </c>
      <c r="AC73" s="177">
        <f t="shared" si="39"/>
        <v>0</v>
      </c>
      <c r="AD73" s="177">
        <f t="shared" si="39"/>
        <v>0</v>
      </c>
      <c r="AE73" s="177">
        <f t="shared" si="39"/>
        <v>0</v>
      </c>
      <c r="AF73" s="177">
        <f t="shared" si="39"/>
        <v>0</v>
      </c>
      <c r="AG73" s="177">
        <f t="shared" si="39"/>
        <v>0</v>
      </c>
      <c r="AH73" s="177">
        <f t="shared" si="39"/>
        <v>0</v>
      </c>
      <c r="AI73" s="177">
        <f t="shared" si="39"/>
        <v>0</v>
      </c>
      <c r="AJ73" s="177">
        <f t="shared" si="39"/>
        <v>0</v>
      </c>
      <c r="AK73" s="177">
        <f t="shared" si="39"/>
        <v>0</v>
      </c>
      <c r="AL73" s="177">
        <f t="shared" si="39"/>
        <v>0</v>
      </c>
      <c r="AM73" s="177">
        <f t="shared" si="39"/>
        <v>0</v>
      </c>
      <c r="AN73" s="177">
        <f t="shared" si="39"/>
        <v>0</v>
      </c>
      <c r="AO73" s="177">
        <f t="shared" si="39"/>
        <v>0</v>
      </c>
      <c r="AP73" s="177">
        <f t="shared" si="39"/>
        <v>0</v>
      </c>
      <c r="AQ73" s="177">
        <f t="shared" si="40"/>
        <v>0</v>
      </c>
      <c r="AR73" s="177">
        <f t="shared" si="40"/>
        <v>0</v>
      </c>
      <c r="AS73" s="177">
        <f t="shared" si="40"/>
        <v>0</v>
      </c>
      <c r="AT73" s="177">
        <f t="shared" si="40"/>
        <v>0</v>
      </c>
      <c r="AU73" s="177">
        <f t="shared" si="40"/>
        <v>0</v>
      </c>
      <c r="AV73" s="177">
        <f t="shared" si="40"/>
        <v>0</v>
      </c>
      <c r="AW73" s="177">
        <f t="shared" si="40"/>
        <v>0</v>
      </c>
      <c r="AX73" s="177">
        <f t="shared" si="40"/>
        <v>0</v>
      </c>
      <c r="AY73" s="177">
        <f t="shared" si="40"/>
        <v>0</v>
      </c>
      <c r="AZ73" s="177">
        <f t="shared" si="40"/>
        <v>0</v>
      </c>
      <c r="BA73" s="177">
        <f t="shared" si="40"/>
        <v>0</v>
      </c>
      <c r="BB73" s="177">
        <f t="shared" si="40"/>
        <v>0</v>
      </c>
      <c r="BC73" s="177">
        <f t="shared" si="40"/>
        <v>0</v>
      </c>
      <c r="BD73" s="177">
        <f t="shared" si="40"/>
        <v>0</v>
      </c>
      <c r="BE73" s="177">
        <f t="shared" si="40"/>
        <v>0</v>
      </c>
      <c r="BF73" s="177">
        <f t="shared" si="40"/>
        <v>0</v>
      </c>
      <c r="BG73" s="67"/>
      <c r="BH73" s="67"/>
    </row>
    <row r="74" spans="1:60" x14ac:dyDescent="0.2">
      <c r="A74" s="67"/>
      <c r="B74" s="67"/>
      <c r="C74" s="67"/>
      <c r="D74" s="178">
        <f t="shared" si="41"/>
        <v>3</v>
      </c>
      <c r="E74" s="67"/>
      <c r="F74" s="67"/>
      <c r="G74" s="67"/>
      <c r="H74" s="67"/>
      <c r="I74" s="67"/>
      <c r="J74" s="67"/>
      <c r="K74" s="67"/>
      <c r="L74" s="67"/>
      <c r="M74" s="177">
        <f>L$66</f>
        <v>0</v>
      </c>
      <c r="N74" s="177">
        <f t="shared" si="38"/>
        <v>0</v>
      </c>
      <c r="O74" s="177">
        <f t="shared" si="38"/>
        <v>0</v>
      </c>
      <c r="P74" s="177">
        <f t="shared" si="38"/>
        <v>0</v>
      </c>
      <c r="Q74" s="177">
        <f t="shared" si="38"/>
        <v>0</v>
      </c>
      <c r="R74" s="177">
        <f t="shared" si="38"/>
        <v>0</v>
      </c>
      <c r="S74" s="177">
        <f t="shared" si="38"/>
        <v>0</v>
      </c>
      <c r="T74" s="177">
        <f t="shared" si="38"/>
        <v>0</v>
      </c>
      <c r="U74" s="177">
        <f t="shared" si="38"/>
        <v>0</v>
      </c>
      <c r="V74" s="177">
        <f t="shared" si="38"/>
        <v>0</v>
      </c>
      <c r="W74" s="177">
        <f t="shared" si="38"/>
        <v>0</v>
      </c>
      <c r="X74" s="177">
        <f t="shared" si="38"/>
        <v>0</v>
      </c>
      <c r="Y74" s="177">
        <f t="shared" si="38"/>
        <v>0</v>
      </c>
      <c r="Z74" s="177">
        <f t="shared" si="38"/>
        <v>0</v>
      </c>
      <c r="AA74" s="177">
        <f t="shared" si="39"/>
        <v>0</v>
      </c>
      <c r="AB74" s="177">
        <f t="shared" si="39"/>
        <v>0</v>
      </c>
      <c r="AC74" s="177">
        <f t="shared" si="39"/>
        <v>0</v>
      </c>
      <c r="AD74" s="177">
        <f t="shared" si="39"/>
        <v>0</v>
      </c>
      <c r="AE74" s="177">
        <f t="shared" si="39"/>
        <v>0</v>
      </c>
      <c r="AF74" s="177">
        <f t="shared" si="39"/>
        <v>0</v>
      </c>
      <c r="AG74" s="177">
        <f t="shared" si="39"/>
        <v>0</v>
      </c>
      <c r="AH74" s="177">
        <f t="shared" si="39"/>
        <v>0</v>
      </c>
      <c r="AI74" s="177">
        <f t="shared" si="39"/>
        <v>0</v>
      </c>
      <c r="AJ74" s="177">
        <f t="shared" si="39"/>
        <v>0</v>
      </c>
      <c r="AK74" s="177">
        <f t="shared" si="39"/>
        <v>0</v>
      </c>
      <c r="AL74" s="177">
        <f t="shared" si="39"/>
        <v>0</v>
      </c>
      <c r="AM74" s="177">
        <f t="shared" si="39"/>
        <v>0</v>
      </c>
      <c r="AN74" s="177">
        <f t="shared" si="39"/>
        <v>0</v>
      </c>
      <c r="AO74" s="177">
        <f t="shared" si="39"/>
        <v>0</v>
      </c>
      <c r="AP74" s="177">
        <f t="shared" si="39"/>
        <v>0</v>
      </c>
      <c r="AQ74" s="177">
        <f t="shared" si="40"/>
        <v>0</v>
      </c>
      <c r="AR74" s="177">
        <f t="shared" si="40"/>
        <v>0</v>
      </c>
      <c r="AS74" s="177">
        <f t="shared" si="40"/>
        <v>0</v>
      </c>
      <c r="AT74" s="177">
        <f t="shared" si="40"/>
        <v>0</v>
      </c>
      <c r="AU74" s="177">
        <f t="shared" si="40"/>
        <v>0</v>
      </c>
      <c r="AV74" s="177">
        <f t="shared" si="40"/>
        <v>0</v>
      </c>
      <c r="AW74" s="177">
        <f t="shared" si="40"/>
        <v>0</v>
      </c>
      <c r="AX74" s="177">
        <f t="shared" si="40"/>
        <v>0</v>
      </c>
      <c r="AY74" s="177">
        <f t="shared" si="40"/>
        <v>0</v>
      </c>
      <c r="AZ74" s="177">
        <f t="shared" si="40"/>
        <v>0</v>
      </c>
      <c r="BA74" s="177">
        <f t="shared" si="40"/>
        <v>0</v>
      </c>
      <c r="BB74" s="177">
        <f t="shared" si="40"/>
        <v>0</v>
      </c>
      <c r="BC74" s="177">
        <f t="shared" si="40"/>
        <v>0</v>
      </c>
      <c r="BD74" s="177">
        <f t="shared" si="40"/>
        <v>0</v>
      </c>
      <c r="BE74" s="177">
        <f t="shared" si="40"/>
        <v>0</v>
      </c>
      <c r="BF74" s="177">
        <f t="shared" si="40"/>
        <v>0</v>
      </c>
      <c r="BG74" s="67"/>
      <c r="BH74" s="67"/>
    </row>
    <row r="75" spans="1:60" x14ac:dyDescent="0.2">
      <c r="A75" s="67"/>
      <c r="B75" s="67"/>
      <c r="C75" s="67"/>
      <c r="D75" s="178">
        <f t="shared" si="41"/>
        <v>4</v>
      </c>
      <c r="E75" s="67"/>
      <c r="F75" s="67"/>
      <c r="G75" s="67"/>
      <c r="H75" s="67"/>
      <c r="I75" s="67"/>
      <c r="J75" s="179"/>
      <c r="K75" s="67"/>
      <c r="L75" s="67"/>
      <c r="M75" s="67"/>
      <c r="N75" s="177" t="e">
        <f>M$66</f>
        <v>#NUM!</v>
      </c>
      <c r="O75" s="177">
        <f t="shared" si="38"/>
        <v>0</v>
      </c>
      <c r="P75" s="177">
        <f t="shared" si="38"/>
        <v>0</v>
      </c>
      <c r="Q75" s="177">
        <f t="shared" si="38"/>
        <v>0</v>
      </c>
      <c r="R75" s="177">
        <f t="shared" si="38"/>
        <v>0</v>
      </c>
      <c r="S75" s="177">
        <f t="shared" si="38"/>
        <v>0</v>
      </c>
      <c r="T75" s="177">
        <f t="shared" si="38"/>
        <v>0</v>
      </c>
      <c r="U75" s="177">
        <f t="shared" si="38"/>
        <v>0</v>
      </c>
      <c r="V75" s="177">
        <f t="shared" si="38"/>
        <v>0</v>
      </c>
      <c r="W75" s="177">
        <f t="shared" si="38"/>
        <v>0</v>
      </c>
      <c r="X75" s="177">
        <f t="shared" si="38"/>
        <v>0</v>
      </c>
      <c r="Y75" s="177">
        <f t="shared" si="38"/>
        <v>0</v>
      </c>
      <c r="Z75" s="177">
        <f t="shared" si="38"/>
        <v>0</v>
      </c>
      <c r="AA75" s="177">
        <f t="shared" si="39"/>
        <v>0</v>
      </c>
      <c r="AB75" s="177">
        <f t="shared" si="39"/>
        <v>0</v>
      </c>
      <c r="AC75" s="177">
        <f t="shared" si="39"/>
        <v>0</v>
      </c>
      <c r="AD75" s="177">
        <f t="shared" si="39"/>
        <v>0</v>
      </c>
      <c r="AE75" s="177">
        <f t="shared" si="39"/>
        <v>0</v>
      </c>
      <c r="AF75" s="177">
        <f t="shared" si="39"/>
        <v>0</v>
      </c>
      <c r="AG75" s="177">
        <f t="shared" si="39"/>
        <v>0</v>
      </c>
      <c r="AH75" s="177">
        <f t="shared" si="39"/>
        <v>0</v>
      </c>
      <c r="AI75" s="177">
        <f t="shared" si="39"/>
        <v>0</v>
      </c>
      <c r="AJ75" s="177">
        <f t="shared" si="39"/>
        <v>0</v>
      </c>
      <c r="AK75" s="177">
        <f t="shared" si="39"/>
        <v>0</v>
      </c>
      <c r="AL75" s="177">
        <f t="shared" si="39"/>
        <v>0</v>
      </c>
      <c r="AM75" s="177">
        <f t="shared" si="39"/>
        <v>0</v>
      </c>
      <c r="AN75" s="177">
        <f t="shared" si="39"/>
        <v>0</v>
      </c>
      <c r="AO75" s="177">
        <f t="shared" si="39"/>
        <v>0</v>
      </c>
      <c r="AP75" s="177">
        <f t="shared" si="39"/>
        <v>0</v>
      </c>
      <c r="AQ75" s="177">
        <f t="shared" si="40"/>
        <v>0</v>
      </c>
      <c r="AR75" s="177">
        <f t="shared" si="40"/>
        <v>0</v>
      </c>
      <c r="AS75" s="177">
        <f t="shared" si="40"/>
        <v>0</v>
      </c>
      <c r="AT75" s="177">
        <f t="shared" si="40"/>
        <v>0</v>
      </c>
      <c r="AU75" s="177">
        <f t="shared" si="40"/>
        <v>0</v>
      </c>
      <c r="AV75" s="177">
        <f t="shared" si="40"/>
        <v>0</v>
      </c>
      <c r="AW75" s="177">
        <f t="shared" si="40"/>
        <v>0</v>
      </c>
      <c r="AX75" s="177">
        <f t="shared" si="40"/>
        <v>0</v>
      </c>
      <c r="AY75" s="177">
        <f t="shared" si="40"/>
        <v>0</v>
      </c>
      <c r="AZ75" s="177">
        <f t="shared" si="40"/>
        <v>0</v>
      </c>
      <c r="BA75" s="177">
        <f t="shared" si="40"/>
        <v>0</v>
      </c>
      <c r="BB75" s="177">
        <f t="shared" si="40"/>
        <v>0</v>
      </c>
      <c r="BC75" s="177">
        <f t="shared" si="40"/>
        <v>0</v>
      </c>
      <c r="BD75" s="177">
        <f t="shared" si="40"/>
        <v>0</v>
      </c>
      <c r="BE75" s="177">
        <f t="shared" si="40"/>
        <v>0</v>
      </c>
      <c r="BF75" s="177">
        <f t="shared" si="40"/>
        <v>0</v>
      </c>
      <c r="BG75" s="67"/>
      <c r="BH75" s="67"/>
    </row>
    <row r="76" spans="1:60" hidden="1" outlineLevel="1" x14ac:dyDescent="0.2">
      <c r="A76" s="67"/>
      <c r="B76" s="67"/>
      <c r="C76" s="67"/>
      <c r="D76" s="178">
        <f t="shared" si="41"/>
        <v>5</v>
      </c>
      <c r="E76" s="67"/>
      <c r="F76" s="67"/>
      <c r="G76" s="67"/>
      <c r="H76" s="67"/>
      <c r="I76" s="67"/>
      <c r="J76" s="67"/>
      <c r="K76" s="67"/>
      <c r="L76" s="67"/>
      <c r="M76" s="67"/>
      <c r="N76" s="67"/>
      <c r="O76" s="177" t="e">
        <f>N$66</f>
        <v>#NUM!</v>
      </c>
      <c r="P76" s="177">
        <f t="shared" si="38"/>
        <v>0</v>
      </c>
      <c r="Q76" s="177">
        <f t="shared" si="38"/>
        <v>0</v>
      </c>
      <c r="R76" s="177">
        <f t="shared" si="38"/>
        <v>0</v>
      </c>
      <c r="S76" s="177">
        <f t="shared" si="38"/>
        <v>0</v>
      </c>
      <c r="T76" s="177">
        <f t="shared" si="38"/>
        <v>0</v>
      </c>
      <c r="U76" s="177">
        <f t="shared" si="38"/>
        <v>0</v>
      </c>
      <c r="V76" s="177">
        <f t="shared" si="38"/>
        <v>0</v>
      </c>
      <c r="W76" s="177">
        <f t="shared" si="38"/>
        <v>0</v>
      </c>
      <c r="X76" s="177">
        <f t="shared" si="38"/>
        <v>0</v>
      </c>
      <c r="Y76" s="177">
        <f t="shared" si="38"/>
        <v>0</v>
      </c>
      <c r="Z76" s="177">
        <f t="shared" si="38"/>
        <v>0</v>
      </c>
      <c r="AA76" s="177">
        <f t="shared" si="39"/>
        <v>0</v>
      </c>
      <c r="AB76" s="177">
        <f t="shared" si="39"/>
        <v>0</v>
      </c>
      <c r="AC76" s="177">
        <f t="shared" si="39"/>
        <v>0</v>
      </c>
      <c r="AD76" s="177">
        <f t="shared" si="39"/>
        <v>0</v>
      </c>
      <c r="AE76" s="177">
        <f t="shared" si="39"/>
        <v>0</v>
      </c>
      <c r="AF76" s="177">
        <f t="shared" si="39"/>
        <v>0</v>
      </c>
      <c r="AG76" s="177">
        <f t="shared" si="39"/>
        <v>0</v>
      </c>
      <c r="AH76" s="177">
        <f t="shared" si="39"/>
        <v>0</v>
      </c>
      <c r="AI76" s="177">
        <f t="shared" si="39"/>
        <v>0</v>
      </c>
      <c r="AJ76" s="177">
        <f t="shared" si="39"/>
        <v>0</v>
      </c>
      <c r="AK76" s="177">
        <f t="shared" si="39"/>
        <v>0</v>
      </c>
      <c r="AL76" s="177">
        <f t="shared" si="39"/>
        <v>0</v>
      </c>
      <c r="AM76" s="177">
        <f t="shared" si="39"/>
        <v>0</v>
      </c>
      <c r="AN76" s="177">
        <f t="shared" si="39"/>
        <v>0</v>
      </c>
      <c r="AO76" s="177">
        <f t="shared" si="39"/>
        <v>0</v>
      </c>
      <c r="AP76" s="177">
        <f t="shared" si="39"/>
        <v>0</v>
      </c>
      <c r="AQ76" s="177">
        <f t="shared" si="40"/>
        <v>0</v>
      </c>
      <c r="AR76" s="177">
        <f t="shared" si="40"/>
        <v>0</v>
      </c>
      <c r="AS76" s="177">
        <f t="shared" si="40"/>
        <v>0</v>
      </c>
      <c r="AT76" s="177">
        <f t="shared" si="40"/>
        <v>0</v>
      </c>
      <c r="AU76" s="177">
        <f t="shared" si="40"/>
        <v>0</v>
      </c>
      <c r="AV76" s="177">
        <f t="shared" si="40"/>
        <v>0</v>
      </c>
      <c r="AW76" s="177">
        <f t="shared" si="40"/>
        <v>0</v>
      </c>
      <c r="AX76" s="177">
        <f t="shared" si="40"/>
        <v>0</v>
      </c>
      <c r="AY76" s="177">
        <f t="shared" si="40"/>
        <v>0</v>
      </c>
      <c r="AZ76" s="177">
        <f t="shared" si="40"/>
        <v>0</v>
      </c>
      <c r="BA76" s="177">
        <f t="shared" si="40"/>
        <v>0</v>
      </c>
      <c r="BB76" s="177">
        <f t="shared" si="40"/>
        <v>0</v>
      </c>
      <c r="BC76" s="177">
        <f t="shared" si="40"/>
        <v>0</v>
      </c>
      <c r="BD76" s="177">
        <f t="shared" si="40"/>
        <v>0</v>
      </c>
      <c r="BE76" s="177">
        <f t="shared" si="40"/>
        <v>0</v>
      </c>
      <c r="BF76" s="177">
        <f t="shared" si="40"/>
        <v>0</v>
      </c>
      <c r="BG76" s="67"/>
      <c r="BH76" s="67"/>
    </row>
    <row r="77" spans="1:60" hidden="1" outlineLevel="1" x14ac:dyDescent="0.2">
      <c r="A77" s="67"/>
      <c r="B77" s="67"/>
      <c r="C77" s="67"/>
      <c r="D77" s="178">
        <f t="shared" si="41"/>
        <v>6</v>
      </c>
      <c r="E77" s="67"/>
      <c r="F77" s="67"/>
      <c r="G77" s="67"/>
      <c r="H77" s="67"/>
      <c r="I77" s="67"/>
      <c r="J77" s="67"/>
      <c r="K77" s="67"/>
      <c r="L77" s="67"/>
      <c r="M77" s="67"/>
      <c r="N77" s="67"/>
      <c r="O77" s="67"/>
      <c r="P77" s="177" t="e">
        <f>O$66</f>
        <v>#NUM!</v>
      </c>
      <c r="Q77" s="177">
        <f t="shared" si="38"/>
        <v>0</v>
      </c>
      <c r="R77" s="177">
        <f t="shared" si="38"/>
        <v>0</v>
      </c>
      <c r="S77" s="177">
        <f t="shared" si="38"/>
        <v>0</v>
      </c>
      <c r="T77" s="177">
        <f t="shared" si="38"/>
        <v>0</v>
      </c>
      <c r="U77" s="177">
        <f t="shared" si="38"/>
        <v>0</v>
      </c>
      <c r="V77" s="177">
        <f t="shared" si="38"/>
        <v>0</v>
      </c>
      <c r="W77" s="177">
        <f t="shared" si="38"/>
        <v>0</v>
      </c>
      <c r="X77" s="177">
        <f t="shared" si="38"/>
        <v>0</v>
      </c>
      <c r="Y77" s="177">
        <f t="shared" si="38"/>
        <v>0</v>
      </c>
      <c r="Z77" s="177">
        <f t="shared" si="38"/>
        <v>0</v>
      </c>
      <c r="AA77" s="177">
        <f t="shared" si="39"/>
        <v>0</v>
      </c>
      <c r="AB77" s="177">
        <f t="shared" si="39"/>
        <v>0</v>
      </c>
      <c r="AC77" s="177">
        <f t="shared" si="39"/>
        <v>0</v>
      </c>
      <c r="AD77" s="177">
        <f t="shared" si="39"/>
        <v>0</v>
      </c>
      <c r="AE77" s="177">
        <f t="shared" si="39"/>
        <v>0</v>
      </c>
      <c r="AF77" s="177">
        <f t="shared" si="39"/>
        <v>0</v>
      </c>
      <c r="AG77" s="177">
        <f t="shared" si="39"/>
        <v>0</v>
      </c>
      <c r="AH77" s="177">
        <f t="shared" si="39"/>
        <v>0</v>
      </c>
      <c r="AI77" s="177">
        <f t="shared" si="39"/>
        <v>0</v>
      </c>
      <c r="AJ77" s="177">
        <f t="shared" si="39"/>
        <v>0</v>
      </c>
      <c r="AK77" s="177">
        <f t="shared" si="39"/>
        <v>0</v>
      </c>
      <c r="AL77" s="177">
        <f t="shared" si="39"/>
        <v>0</v>
      </c>
      <c r="AM77" s="177">
        <f t="shared" si="39"/>
        <v>0</v>
      </c>
      <c r="AN77" s="177">
        <f t="shared" si="39"/>
        <v>0</v>
      </c>
      <c r="AO77" s="177">
        <f t="shared" si="39"/>
        <v>0</v>
      </c>
      <c r="AP77" s="177">
        <f t="shared" si="39"/>
        <v>0</v>
      </c>
      <c r="AQ77" s="177">
        <f t="shared" si="40"/>
        <v>0</v>
      </c>
      <c r="AR77" s="177">
        <f t="shared" si="40"/>
        <v>0</v>
      </c>
      <c r="AS77" s="177">
        <f t="shared" si="40"/>
        <v>0</v>
      </c>
      <c r="AT77" s="177">
        <f t="shared" si="40"/>
        <v>0</v>
      </c>
      <c r="AU77" s="177">
        <f t="shared" si="40"/>
        <v>0</v>
      </c>
      <c r="AV77" s="177">
        <f t="shared" si="40"/>
        <v>0</v>
      </c>
      <c r="AW77" s="177">
        <f t="shared" si="40"/>
        <v>0</v>
      </c>
      <c r="AX77" s="177">
        <f t="shared" si="40"/>
        <v>0</v>
      </c>
      <c r="AY77" s="177">
        <f t="shared" si="40"/>
        <v>0</v>
      </c>
      <c r="AZ77" s="177">
        <f t="shared" si="40"/>
        <v>0</v>
      </c>
      <c r="BA77" s="177">
        <f t="shared" si="40"/>
        <v>0</v>
      </c>
      <c r="BB77" s="177">
        <f t="shared" si="40"/>
        <v>0</v>
      </c>
      <c r="BC77" s="177">
        <f t="shared" si="40"/>
        <v>0</v>
      </c>
      <c r="BD77" s="177">
        <f t="shared" si="40"/>
        <v>0</v>
      </c>
      <c r="BE77" s="177">
        <f t="shared" si="40"/>
        <v>0</v>
      </c>
      <c r="BF77" s="177">
        <f t="shared" si="40"/>
        <v>0</v>
      </c>
      <c r="BG77" s="67"/>
      <c r="BH77" s="67"/>
    </row>
    <row r="78" spans="1:60" hidden="1" outlineLevel="1" x14ac:dyDescent="0.2">
      <c r="A78" s="67"/>
      <c r="B78" s="67"/>
      <c r="C78" s="67"/>
      <c r="D78" s="178">
        <f t="shared" si="41"/>
        <v>7</v>
      </c>
      <c r="E78" s="67"/>
      <c r="F78" s="67"/>
      <c r="G78" s="67"/>
      <c r="H78" s="67"/>
      <c r="I78" s="67"/>
      <c r="J78" s="67"/>
      <c r="K78" s="67"/>
      <c r="L78" s="67"/>
      <c r="M78" s="67"/>
      <c r="N78" s="67"/>
      <c r="O78" s="67"/>
      <c r="P78" s="67"/>
      <c r="Q78" s="177" t="e">
        <f>P$66</f>
        <v>#NUM!</v>
      </c>
      <c r="R78" s="177">
        <f t="shared" si="38"/>
        <v>0</v>
      </c>
      <c r="S78" s="177">
        <f t="shared" si="38"/>
        <v>0</v>
      </c>
      <c r="T78" s="177">
        <f t="shared" si="38"/>
        <v>0</v>
      </c>
      <c r="U78" s="177">
        <f t="shared" si="38"/>
        <v>0</v>
      </c>
      <c r="V78" s="177">
        <f t="shared" si="38"/>
        <v>0</v>
      </c>
      <c r="W78" s="177">
        <f t="shared" si="38"/>
        <v>0</v>
      </c>
      <c r="X78" s="177">
        <f t="shared" si="38"/>
        <v>0</v>
      </c>
      <c r="Y78" s="177">
        <f t="shared" si="38"/>
        <v>0</v>
      </c>
      <c r="Z78" s="177">
        <f t="shared" si="38"/>
        <v>0</v>
      </c>
      <c r="AA78" s="177">
        <f t="shared" si="39"/>
        <v>0</v>
      </c>
      <c r="AB78" s="177">
        <f t="shared" si="39"/>
        <v>0</v>
      </c>
      <c r="AC78" s="177">
        <f t="shared" si="39"/>
        <v>0</v>
      </c>
      <c r="AD78" s="177">
        <f t="shared" si="39"/>
        <v>0</v>
      </c>
      <c r="AE78" s="177">
        <f t="shared" si="39"/>
        <v>0</v>
      </c>
      <c r="AF78" s="177">
        <f t="shared" si="39"/>
        <v>0</v>
      </c>
      <c r="AG78" s="177">
        <f t="shared" si="39"/>
        <v>0</v>
      </c>
      <c r="AH78" s="177">
        <f t="shared" si="39"/>
        <v>0</v>
      </c>
      <c r="AI78" s="177">
        <f t="shared" si="39"/>
        <v>0</v>
      </c>
      <c r="AJ78" s="177">
        <f t="shared" si="39"/>
        <v>0</v>
      </c>
      <c r="AK78" s="177">
        <f t="shared" si="39"/>
        <v>0</v>
      </c>
      <c r="AL78" s="177">
        <f t="shared" si="39"/>
        <v>0</v>
      </c>
      <c r="AM78" s="177">
        <f t="shared" si="39"/>
        <v>0</v>
      </c>
      <c r="AN78" s="177">
        <f t="shared" si="39"/>
        <v>0</v>
      </c>
      <c r="AO78" s="177">
        <f t="shared" si="39"/>
        <v>0</v>
      </c>
      <c r="AP78" s="177">
        <f t="shared" si="39"/>
        <v>0</v>
      </c>
      <c r="AQ78" s="177">
        <f t="shared" si="40"/>
        <v>0</v>
      </c>
      <c r="AR78" s="177">
        <f t="shared" si="40"/>
        <v>0</v>
      </c>
      <c r="AS78" s="177">
        <f t="shared" si="40"/>
        <v>0</v>
      </c>
      <c r="AT78" s="177">
        <f t="shared" si="40"/>
        <v>0</v>
      </c>
      <c r="AU78" s="177">
        <f t="shared" si="40"/>
        <v>0</v>
      </c>
      <c r="AV78" s="177">
        <f t="shared" si="40"/>
        <v>0</v>
      </c>
      <c r="AW78" s="177">
        <f t="shared" si="40"/>
        <v>0</v>
      </c>
      <c r="AX78" s="177">
        <f t="shared" si="40"/>
        <v>0</v>
      </c>
      <c r="AY78" s="177">
        <f t="shared" si="40"/>
        <v>0</v>
      </c>
      <c r="AZ78" s="177">
        <f t="shared" si="40"/>
        <v>0</v>
      </c>
      <c r="BA78" s="177">
        <f t="shared" si="40"/>
        <v>0</v>
      </c>
      <c r="BB78" s="177">
        <f t="shared" si="40"/>
        <v>0</v>
      </c>
      <c r="BC78" s="177">
        <f t="shared" si="40"/>
        <v>0</v>
      </c>
      <c r="BD78" s="177">
        <f t="shared" si="40"/>
        <v>0</v>
      </c>
      <c r="BE78" s="177">
        <f t="shared" si="40"/>
        <v>0</v>
      </c>
      <c r="BF78" s="177">
        <f t="shared" si="40"/>
        <v>0</v>
      </c>
      <c r="BG78" s="67"/>
      <c r="BH78" s="67"/>
    </row>
    <row r="79" spans="1:60" hidden="1" outlineLevel="1" x14ac:dyDescent="0.2">
      <c r="A79" s="67"/>
      <c r="B79" s="67"/>
      <c r="C79" s="67"/>
      <c r="D79" s="178">
        <f t="shared" si="41"/>
        <v>8</v>
      </c>
      <c r="E79" s="67"/>
      <c r="F79" s="67"/>
      <c r="G79" s="67"/>
      <c r="H79" s="67"/>
      <c r="I79" s="67"/>
      <c r="J79" s="67"/>
      <c r="K79" s="67"/>
      <c r="L79" s="67"/>
      <c r="M79" s="67"/>
      <c r="N79" s="67"/>
      <c r="O79" s="67"/>
      <c r="P79" s="67"/>
      <c r="Q79" s="67"/>
      <c r="R79" s="177" t="e">
        <f>Q$66</f>
        <v>#NUM!</v>
      </c>
      <c r="S79" s="177">
        <f t="shared" si="38"/>
        <v>0</v>
      </c>
      <c r="T79" s="177">
        <f t="shared" si="38"/>
        <v>0</v>
      </c>
      <c r="U79" s="177">
        <f t="shared" si="38"/>
        <v>0</v>
      </c>
      <c r="V79" s="177">
        <f t="shared" si="38"/>
        <v>0</v>
      </c>
      <c r="W79" s="177">
        <f t="shared" si="38"/>
        <v>0</v>
      </c>
      <c r="X79" s="177">
        <f t="shared" si="38"/>
        <v>0</v>
      </c>
      <c r="Y79" s="177">
        <f t="shared" si="38"/>
        <v>0</v>
      </c>
      <c r="Z79" s="177">
        <f t="shared" si="38"/>
        <v>0</v>
      </c>
      <c r="AA79" s="177">
        <f t="shared" si="39"/>
        <v>0</v>
      </c>
      <c r="AB79" s="177">
        <f t="shared" si="39"/>
        <v>0</v>
      </c>
      <c r="AC79" s="177">
        <f t="shared" si="39"/>
        <v>0</v>
      </c>
      <c r="AD79" s="177">
        <f t="shared" si="39"/>
        <v>0</v>
      </c>
      <c r="AE79" s="177">
        <f t="shared" si="39"/>
        <v>0</v>
      </c>
      <c r="AF79" s="177">
        <f t="shared" si="39"/>
        <v>0</v>
      </c>
      <c r="AG79" s="177">
        <f t="shared" si="39"/>
        <v>0</v>
      </c>
      <c r="AH79" s="177">
        <f t="shared" si="39"/>
        <v>0</v>
      </c>
      <c r="AI79" s="177">
        <f t="shared" si="39"/>
        <v>0</v>
      </c>
      <c r="AJ79" s="177">
        <f t="shared" si="39"/>
        <v>0</v>
      </c>
      <c r="AK79" s="177">
        <f t="shared" si="39"/>
        <v>0</v>
      </c>
      <c r="AL79" s="177">
        <f t="shared" si="39"/>
        <v>0</v>
      </c>
      <c r="AM79" s="177">
        <f t="shared" si="39"/>
        <v>0</v>
      </c>
      <c r="AN79" s="177">
        <f t="shared" si="39"/>
        <v>0</v>
      </c>
      <c r="AO79" s="177">
        <f t="shared" si="39"/>
        <v>0</v>
      </c>
      <c r="AP79" s="177">
        <f t="shared" si="39"/>
        <v>0</v>
      </c>
      <c r="AQ79" s="177">
        <f t="shared" si="40"/>
        <v>0</v>
      </c>
      <c r="AR79" s="177">
        <f t="shared" si="40"/>
        <v>0</v>
      </c>
      <c r="AS79" s="177">
        <f t="shared" si="40"/>
        <v>0</v>
      </c>
      <c r="AT79" s="177">
        <f t="shared" si="40"/>
        <v>0</v>
      </c>
      <c r="AU79" s="177">
        <f t="shared" si="40"/>
        <v>0</v>
      </c>
      <c r="AV79" s="177">
        <f t="shared" si="40"/>
        <v>0</v>
      </c>
      <c r="AW79" s="177">
        <f t="shared" si="40"/>
        <v>0</v>
      </c>
      <c r="AX79" s="177">
        <f t="shared" si="40"/>
        <v>0</v>
      </c>
      <c r="AY79" s="177">
        <f t="shared" si="40"/>
        <v>0</v>
      </c>
      <c r="AZ79" s="177">
        <f t="shared" si="40"/>
        <v>0</v>
      </c>
      <c r="BA79" s="177">
        <f t="shared" si="40"/>
        <v>0</v>
      </c>
      <c r="BB79" s="177">
        <f t="shared" si="40"/>
        <v>0</v>
      </c>
      <c r="BC79" s="177">
        <f t="shared" si="40"/>
        <v>0</v>
      </c>
      <c r="BD79" s="177">
        <f t="shared" si="40"/>
        <v>0</v>
      </c>
      <c r="BE79" s="177">
        <f t="shared" si="40"/>
        <v>0</v>
      </c>
      <c r="BF79" s="177">
        <f t="shared" si="40"/>
        <v>0</v>
      </c>
      <c r="BG79" s="67"/>
      <c r="BH79" s="67"/>
    </row>
    <row r="80" spans="1:60" collapsed="1" x14ac:dyDescent="0.2">
      <c r="A80" s="67"/>
      <c r="B80" s="67"/>
      <c r="C80" s="67"/>
      <c r="D80" s="178">
        <f t="shared" si="41"/>
        <v>9</v>
      </c>
      <c r="E80" s="67"/>
      <c r="F80" s="67"/>
      <c r="G80" s="67"/>
      <c r="H80" s="67"/>
      <c r="I80" s="67"/>
      <c r="J80" s="67"/>
      <c r="K80" s="67"/>
      <c r="L80" s="67"/>
      <c r="M80" s="67"/>
      <c r="N80" s="67"/>
      <c r="O80" s="67"/>
      <c r="P80" s="67"/>
      <c r="Q80" s="67"/>
      <c r="R80" s="67"/>
      <c r="S80" s="177" t="e">
        <f>R$66</f>
        <v>#NUM!</v>
      </c>
      <c r="T80" s="177">
        <f t="shared" si="38"/>
        <v>0</v>
      </c>
      <c r="U80" s="177">
        <f t="shared" si="38"/>
        <v>0</v>
      </c>
      <c r="V80" s="177">
        <f t="shared" si="38"/>
        <v>0</v>
      </c>
      <c r="W80" s="177">
        <f t="shared" si="38"/>
        <v>0</v>
      </c>
      <c r="X80" s="177">
        <f t="shared" si="38"/>
        <v>0</v>
      </c>
      <c r="Y80" s="177">
        <f t="shared" si="38"/>
        <v>0</v>
      </c>
      <c r="Z80" s="177">
        <f t="shared" si="38"/>
        <v>0</v>
      </c>
      <c r="AA80" s="177">
        <f t="shared" si="39"/>
        <v>0</v>
      </c>
      <c r="AB80" s="177">
        <f t="shared" si="39"/>
        <v>0</v>
      </c>
      <c r="AC80" s="177">
        <f t="shared" si="39"/>
        <v>0</v>
      </c>
      <c r="AD80" s="177">
        <f t="shared" si="39"/>
        <v>0</v>
      </c>
      <c r="AE80" s="177">
        <f t="shared" si="39"/>
        <v>0</v>
      </c>
      <c r="AF80" s="177">
        <f t="shared" si="39"/>
        <v>0</v>
      </c>
      <c r="AG80" s="177">
        <f t="shared" si="39"/>
        <v>0</v>
      </c>
      <c r="AH80" s="177">
        <f t="shared" si="39"/>
        <v>0</v>
      </c>
      <c r="AI80" s="177">
        <f t="shared" si="39"/>
        <v>0</v>
      </c>
      <c r="AJ80" s="177">
        <f t="shared" si="39"/>
        <v>0</v>
      </c>
      <c r="AK80" s="177">
        <f t="shared" si="39"/>
        <v>0</v>
      </c>
      <c r="AL80" s="177">
        <f t="shared" si="39"/>
        <v>0</v>
      </c>
      <c r="AM80" s="177">
        <f t="shared" si="39"/>
        <v>0</v>
      </c>
      <c r="AN80" s="177">
        <f t="shared" si="39"/>
        <v>0</v>
      </c>
      <c r="AO80" s="177">
        <f t="shared" si="39"/>
        <v>0</v>
      </c>
      <c r="AP80" s="177">
        <f t="shared" si="39"/>
        <v>0</v>
      </c>
      <c r="AQ80" s="177">
        <f t="shared" si="40"/>
        <v>0</v>
      </c>
      <c r="AR80" s="177">
        <f t="shared" si="40"/>
        <v>0</v>
      </c>
      <c r="AS80" s="177">
        <f t="shared" si="40"/>
        <v>0</v>
      </c>
      <c r="AT80" s="177">
        <f t="shared" si="40"/>
        <v>0</v>
      </c>
      <c r="AU80" s="177">
        <f t="shared" si="40"/>
        <v>0</v>
      </c>
      <c r="AV80" s="177">
        <f t="shared" si="40"/>
        <v>0</v>
      </c>
      <c r="AW80" s="177">
        <f t="shared" si="40"/>
        <v>0</v>
      </c>
      <c r="AX80" s="177">
        <f t="shared" si="40"/>
        <v>0</v>
      </c>
      <c r="AY80" s="177">
        <f t="shared" si="40"/>
        <v>0</v>
      </c>
      <c r="AZ80" s="177">
        <f t="shared" si="40"/>
        <v>0</v>
      </c>
      <c r="BA80" s="177">
        <f t="shared" si="40"/>
        <v>0</v>
      </c>
      <c r="BB80" s="177">
        <f t="shared" si="40"/>
        <v>0</v>
      </c>
      <c r="BC80" s="177">
        <f t="shared" si="40"/>
        <v>0</v>
      </c>
      <c r="BD80" s="177">
        <f t="shared" si="40"/>
        <v>0</v>
      </c>
      <c r="BE80" s="177">
        <f t="shared" si="40"/>
        <v>0</v>
      </c>
      <c r="BF80" s="177">
        <f t="shared" si="40"/>
        <v>0</v>
      </c>
      <c r="BG80" s="67"/>
      <c r="BH80" s="67"/>
    </row>
    <row r="81" spans="1:60" hidden="1" outlineLevel="1" x14ac:dyDescent="0.2">
      <c r="A81" s="67"/>
      <c r="B81" s="67"/>
      <c r="C81" s="67"/>
      <c r="D81" s="178">
        <f t="shared" si="41"/>
        <v>10</v>
      </c>
      <c r="E81" s="67"/>
      <c r="F81" s="67"/>
      <c r="G81" s="67"/>
      <c r="H81" s="67"/>
      <c r="I81" s="67"/>
      <c r="J81" s="67"/>
      <c r="K81" s="67"/>
      <c r="L81" s="67"/>
      <c r="M81" s="67"/>
      <c r="N81" s="67"/>
      <c r="O81" s="67"/>
      <c r="P81" s="67"/>
      <c r="Q81" s="67"/>
      <c r="R81" s="67"/>
      <c r="S81" s="67"/>
      <c r="T81" s="177" t="e">
        <f>S$66</f>
        <v>#NUM!</v>
      </c>
      <c r="U81" s="177">
        <f t="shared" si="38"/>
        <v>0</v>
      </c>
      <c r="V81" s="177">
        <f t="shared" si="38"/>
        <v>0</v>
      </c>
      <c r="W81" s="177">
        <f t="shared" si="38"/>
        <v>0</v>
      </c>
      <c r="X81" s="177">
        <f t="shared" si="38"/>
        <v>0</v>
      </c>
      <c r="Y81" s="177">
        <f t="shared" si="38"/>
        <v>0</v>
      </c>
      <c r="Z81" s="177">
        <f t="shared" si="38"/>
        <v>0</v>
      </c>
      <c r="AA81" s="177">
        <f t="shared" si="39"/>
        <v>0</v>
      </c>
      <c r="AB81" s="177">
        <f t="shared" si="39"/>
        <v>0</v>
      </c>
      <c r="AC81" s="177">
        <f t="shared" si="39"/>
        <v>0</v>
      </c>
      <c r="AD81" s="177">
        <f t="shared" si="39"/>
        <v>0</v>
      </c>
      <c r="AE81" s="177">
        <f t="shared" si="39"/>
        <v>0</v>
      </c>
      <c r="AF81" s="177">
        <f t="shared" si="39"/>
        <v>0</v>
      </c>
      <c r="AG81" s="177">
        <f t="shared" si="39"/>
        <v>0</v>
      </c>
      <c r="AH81" s="177">
        <f t="shared" si="39"/>
        <v>0</v>
      </c>
      <c r="AI81" s="177">
        <f t="shared" si="39"/>
        <v>0</v>
      </c>
      <c r="AJ81" s="177">
        <f t="shared" si="39"/>
        <v>0</v>
      </c>
      <c r="AK81" s="177">
        <f t="shared" si="39"/>
        <v>0</v>
      </c>
      <c r="AL81" s="177">
        <f t="shared" si="39"/>
        <v>0</v>
      </c>
      <c r="AM81" s="177">
        <f t="shared" si="39"/>
        <v>0</v>
      </c>
      <c r="AN81" s="177">
        <f t="shared" si="39"/>
        <v>0</v>
      </c>
      <c r="AO81" s="177">
        <f t="shared" si="39"/>
        <v>0</v>
      </c>
      <c r="AP81" s="177">
        <f t="shared" si="39"/>
        <v>0</v>
      </c>
      <c r="AQ81" s="177">
        <f t="shared" si="40"/>
        <v>0</v>
      </c>
      <c r="AR81" s="177">
        <f t="shared" si="40"/>
        <v>0</v>
      </c>
      <c r="AS81" s="177">
        <f t="shared" si="40"/>
        <v>0</v>
      </c>
      <c r="AT81" s="177">
        <f t="shared" si="40"/>
        <v>0</v>
      </c>
      <c r="AU81" s="177">
        <f t="shared" si="40"/>
        <v>0</v>
      </c>
      <c r="AV81" s="177">
        <f t="shared" si="40"/>
        <v>0</v>
      </c>
      <c r="AW81" s="177">
        <f t="shared" si="40"/>
        <v>0</v>
      </c>
      <c r="AX81" s="177">
        <f t="shared" si="40"/>
        <v>0</v>
      </c>
      <c r="AY81" s="177">
        <f t="shared" si="40"/>
        <v>0</v>
      </c>
      <c r="AZ81" s="177">
        <f t="shared" si="40"/>
        <v>0</v>
      </c>
      <c r="BA81" s="177">
        <f t="shared" si="40"/>
        <v>0</v>
      </c>
      <c r="BB81" s="177">
        <f t="shared" si="40"/>
        <v>0</v>
      </c>
      <c r="BC81" s="177">
        <f t="shared" si="40"/>
        <v>0</v>
      </c>
      <c r="BD81" s="177">
        <f t="shared" si="40"/>
        <v>0</v>
      </c>
      <c r="BE81" s="177">
        <f t="shared" si="40"/>
        <v>0</v>
      </c>
      <c r="BF81" s="177">
        <f t="shared" si="40"/>
        <v>0</v>
      </c>
      <c r="BG81" s="67"/>
      <c r="BH81" s="67"/>
    </row>
    <row r="82" spans="1:60" hidden="1" outlineLevel="1" x14ac:dyDescent="0.2">
      <c r="A82" s="67"/>
      <c r="B82" s="67"/>
      <c r="C82" s="67"/>
      <c r="D82" s="178">
        <f t="shared" si="41"/>
        <v>11</v>
      </c>
      <c r="E82" s="67"/>
      <c r="F82" s="67"/>
      <c r="G82" s="67"/>
      <c r="H82" s="67"/>
      <c r="I82" s="67"/>
      <c r="J82" s="67"/>
      <c r="K82" s="67"/>
      <c r="L82" s="67"/>
      <c r="M82" s="67"/>
      <c r="N82" s="67"/>
      <c r="O82" s="67"/>
      <c r="P82" s="67"/>
      <c r="Q82" s="67"/>
      <c r="R82" s="67"/>
      <c r="S82" s="67"/>
      <c r="T82" s="67"/>
      <c r="U82" s="177" t="e">
        <f>T$66</f>
        <v>#NUM!</v>
      </c>
      <c r="V82" s="177">
        <f t="shared" si="38"/>
        <v>0</v>
      </c>
      <c r="W82" s="177">
        <f t="shared" si="38"/>
        <v>0</v>
      </c>
      <c r="X82" s="177">
        <f t="shared" si="38"/>
        <v>0</v>
      </c>
      <c r="Y82" s="177">
        <f t="shared" si="38"/>
        <v>0</v>
      </c>
      <c r="Z82" s="177">
        <f t="shared" si="38"/>
        <v>0</v>
      </c>
      <c r="AA82" s="177">
        <f t="shared" si="39"/>
        <v>0</v>
      </c>
      <c r="AB82" s="177">
        <f t="shared" si="39"/>
        <v>0</v>
      </c>
      <c r="AC82" s="177">
        <f t="shared" si="39"/>
        <v>0</v>
      </c>
      <c r="AD82" s="177">
        <f t="shared" si="39"/>
        <v>0</v>
      </c>
      <c r="AE82" s="177">
        <f t="shared" si="39"/>
        <v>0</v>
      </c>
      <c r="AF82" s="177">
        <f t="shared" si="39"/>
        <v>0</v>
      </c>
      <c r="AG82" s="177">
        <f t="shared" si="39"/>
        <v>0</v>
      </c>
      <c r="AH82" s="177">
        <f t="shared" si="39"/>
        <v>0</v>
      </c>
      <c r="AI82" s="177">
        <f t="shared" si="39"/>
        <v>0</v>
      </c>
      <c r="AJ82" s="177">
        <f t="shared" si="39"/>
        <v>0</v>
      </c>
      <c r="AK82" s="177">
        <f t="shared" si="39"/>
        <v>0</v>
      </c>
      <c r="AL82" s="177">
        <f t="shared" si="39"/>
        <v>0</v>
      </c>
      <c r="AM82" s="177">
        <f t="shared" si="39"/>
        <v>0</v>
      </c>
      <c r="AN82" s="177">
        <f t="shared" si="39"/>
        <v>0</v>
      </c>
      <c r="AO82" s="177">
        <f t="shared" si="39"/>
        <v>0</v>
      </c>
      <c r="AP82" s="177">
        <f t="shared" si="39"/>
        <v>0</v>
      </c>
      <c r="AQ82" s="177">
        <f t="shared" si="40"/>
        <v>0</v>
      </c>
      <c r="AR82" s="177">
        <f t="shared" si="40"/>
        <v>0</v>
      </c>
      <c r="AS82" s="177">
        <f t="shared" si="40"/>
        <v>0</v>
      </c>
      <c r="AT82" s="177">
        <f t="shared" si="40"/>
        <v>0</v>
      </c>
      <c r="AU82" s="177">
        <f t="shared" si="40"/>
        <v>0</v>
      </c>
      <c r="AV82" s="177">
        <f t="shared" si="40"/>
        <v>0</v>
      </c>
      <c r="AW82" s="177">
        <f t="shared" si="40"/>
        <v>0</v>
      </c>
      <c r="AX82" s="177">
        <f t="shared" si="40"/>
        <v>0</v>
      </c>
      <c r="AY82" s="177">
        <f t="shared" si="40"/>
        <v>0</v>
      </c>
      <c r="AZ82" s="177">
        <f t="shared" si="40"/>
        <v>0</v>
      </c>
      <c r="BA82" s="177">
        <f t="shared" si="40"/>
        <v>0</v>
      </c>
      <c r="BB82" s="177">
        <f t="shared" si="40"/>
        <v>0</v>
      </c>
      <c r="BC82" s="177">
        <f t="shared" si="40"/>
        <v>0</v>
      </c>
      <c r="BD82" s="177">
        <f t="shared" si="40"/>
        <v>0</v>
      </c>
      <c r="BE82" s="177">
        <f t="shared" si="40"/>
        <v>0</v>
      </c>
      <c r="BF82" s="177">
        <f t="shared" si="40"/>
        <v>0</v>
      </c>
      <c r="BG82" s="67"/>
      <c r="BH82" s="67"/>
    </row>
    <row r="83" spans="1:60" hidden="1" outlineLevel="1" x14ac:dyDescent="0.2">
      <c r="A83" s="67"/>
      <c r="B83" s="67"/>
      <c r="C83" s="67"/>
      <c r="D83" s="178">
        <f t="shared" si="41"/>
        <v>12</v>
      </c>
      <c r="E83" s="67"/>
      <c r="F83" s="67"/>
      <c r="G83" s="67"/>
      <c r="H83" s="67"/>
      <c r="I83" s="67"/>
      <c r="J83" s="67"/>
      <c r="K83" s="67"/>
      <c r="L83" s="67"/>
      <c r="M83" s="67"/>
      <c r="N83" s="67"/>
      <c r="O83" s="67"/>
      <c r="P83" s="67"/>
      <c r="Q83" s="67"/>
      <c r="R83" s="67"/>
      <c r="S83" s="67"/>
      <c r="T83" s="67"/>
      <c r="U83" s="67"/>
      <c r="V83" s="177" t="e">
        <f>U$66</f>
        <v>#NUM!</v>
      </c>
      <c r="W83" s="177">
        <f t="shared" si="38"/>
        <v>0</v>
      </c>
      <c r="X83" s="177">
        <f t="shared" si="38"/>
        <v>0</v>
      </c>
      <c r="Y83" s="177">
        <f t="shared" si="38"/>
        <v>0</v>
      </c>
      <c r="Z83" s="177">
        <f t="shared" si="38"/>
        <v>0</v>
      </c>
      <c r="AA83" s="177">
        <f t="shared" si="39"/>
        <v>0</v>
      </c>
      <c r="AB83" s="177">
        <f t="shared" si="39"/>
        <v>0</v>
      </c>
      <c r="AC83" s="177">
        <f t="shared" si="39"/>
        <v>0</v>
      </c>
      <c r="AD83" s="177">
        <f t="shared" si="39"/>
        <v>0</v>
      </c>
      <c r="AE83" s="177">
        <f t="shared" si="39"/>
        <v>0</v>
      </c>
      <c r="AF83" s="177">
        <f t="shared" si="39"/>
        <v>0</v>
      </c>
      <c r="AG83" s="177">
        <f t="shared" si="39"/>
        <v>0</v>
      </c>
      <c r="AH83" s="177">
        <f t="shared" si="39"/>
        <v>0</v>
      </c>
      <c r="AI83" s="177">
        <f t="shared" si="39"/>
        <v>0</v>
      </c>
      <c r="AJ83" s="177">
        <f t="shared" si="39"/>
        <v>0</v>
      </c>
      <c r="AK83" s="177">
        <f t="shared" si="39"/>
        <v>0</v>
      </c>
      <c r="AL83" s="177">
        <f t="shared" si="39"/>
        <v>0</v>
      </c>
      <c r="AM83" s="177">
        <f t="shared" si="39"/>
        <v>0</v>
      </c>
      <c r="AN83" s="177">
        <f t="shared" si="39"/>
        <v>0</v>
      </c>
      <c r="AO83" s="177">
        <f t="shared" si="39"/>
        <v>0</v>
      </c>
      <c r="AP83" s="177">
        <f t="shared" si="39"/>
        <v>0</v>
      </c>
      <c r="AQ83" s="177">
        <f t="shared" si="40"/>
        <v>0</v>
      </c>
      <c r="AR83" s="177">
        <f t="shared" si="40"/>
        <v>0</v>
      </c>
      <c r="AS83" s="177">
        <f t="shared" si="40"/>
        <v>0</v>
      </c>
      <c r="AT83" s="177">
        <f t="shared" si="40"/>
        <v>0</v>
      </c>
      <c r="AU83" s="177">
        <f t="shared" si="40"/>
        <v>0</v>
      </c>
      <c r="AV83" s="177">
        <f t="shared" si="40"/>
        <v>0</v>
      </c>
      <c r="AW83" s="177">
        <f t="shared" si="40"/>
        <v>0</v>
      </c>
      <c r="AX83" s="177">
        <f t="shared" si="40"/>
        <v>0</v>
      </c>
      <c r="AY83" s="177">
        <f t="shared" si="40"/>
        <v>0</v>
      </c>
      <c r="AZ83" s="177">
        <f t="shared" si="40"/>
        <v>0</v>
      </c>
      <c r="BA83" s="177">
        <f t="shared" si="40"/>
        <v>0</v>
      </c>
      <c r="BB83" s="177">
        <f t="shared" si="40"/>
        <v>0</v>
      </c>
      <c r="BC83" s="177">
        <f t="shared" si="40"/>
        <v>0</v>
      </c>
      <c r="BD83" s="177">
        <f t="shared" si="40"/>
        <v>0</v>
      </c>
      <c r="BE83" s="177">
        <f t="shared" si="40"/>
        <v>0</v>
      </c>
      <c r="BF83" s="177">
        <f t="shared" si="40"/>
        <v>0</v>
      </c>
      <c r="BG83" s="67"/>
      <c r="BH83" s="67"/>
    </row>
    <row r="84" spans="1:60" hidden="1" outlineLevel="1" x14ac:dyDescent="0.2">
      <c r="A84" s="67"/>
      <c r="B84" s="67"/>
      <c r="C84" s="67"/>
      <c r="D84" s="178">
        <f t="shared" si="41"/>
        <v>13</v>
      </c>
      <c r="E84" s="67"/>
      <c r="F84" s="67"/>
      <c r="G84" s="67"/>
      <c r="H84" s="67"/>
      <c r="I84" s="67"/>
      <c r="J84" s="67"/>
      <c r="K84" s="67"/>
      <c r="L84" s="67"/>
      <c r="M84" s="67"/>
      <c r="N84" s="67"/>
      <c r="O84" s="67"/>
      <c r="P84" s="67"/>
      <c r="Q84" s="67"/>
      <c r="R84" s="67"/>
      <c r="S84" s="67"/>
      <c r="T84" s="67"/>
      <c r="U84" s="67"/>
      <c r="V84" s="67"/>
      <c r="W84" s="177" t="e">
        <f>V$66</f>
        <v>#NUM!</v>
      </c>
      <c r="X84" s="177">
        <f t="shared" si="38"/>
        <v>0</v>
      </c>
      <c r="Y84" s="177">
        <f t="shared" si="38"/>
        <v>0</v>
      </c>
      <c r="Z84" s="177">
        <f t="shared" si="38"/>
        <v>0</v>
      </c>
      <c r="AA84" s="177">
        <f t="shared" si="39"/>
        <v>0</v>
      </c>
      <c r="AB84" s="177">
        <f t="shared" si="39"/>
        <v>0</v>
      </c>
      <c r="AC84" s="177">
        <f t="shared" si="39"/>
        <v>0</v>
      </c>
      <c r="AD84" s="177">
        <f t="shared" si="39"/>
        <v>0</v>
      </c>
      <c r="AE84" s="177">
        <f t="shared" si="39"/>
        <v>0</v>
      </c>
      <c r="AF84" s="177">
        <f t="shared" si="39"/>
        <v>0</v>
      </c>
      <c r="AG84" s="177">
        <f t="shared" si="39"/>
        <v>0</v>
      </c>
      <c r="AH84" s="177">
        <f t="shared" si="39"/>
        <v>0</v>
      </c>
      <c r="AI84" s="177">
        <f t="shared" si="39"/>
        <v>0</v>
      </c>
      <c r="AJ84" s="177">
        <f t="shared" si="39"/>
        <v>0</v>
      </c>
      <c r="AK84" s="177">
        <f t="shared" si="39"/>
        <v>0</v>
      </c>
      <c r="AL84" s="177">
        <f t="shared" si="39"/>
        <v>0</v>
      </c>
      <c r="AM84" s="177">
        <f t="shared" si="39"/>
        <v>0</v>
      </c>
      <c r="AN84" s="177">
        <f t="shared" si="39"/>
        <v>0</v>
      </c>
      <c r="AO84" s="177">
        <f t="shared" si="39"/>
        <v>0</v>
      </c>
      <c r="AP84" s="177">
        <f t="shared" si="39"/>
        <v>0</v>
      </c>
      <c r="AQ84" s="177">
        <f t="shared" si="40"/>
        <v>0</v>
      </c>
      <c r="AR84" s="177">
        <f t="shared" si="40"/>
        <v>0</v>
      </c>
      <c r="AS84" s="177">
        <f t="shared" si="40"/>
        <v>0</v>
      </c>
      <c r="AT84" s="177">
        <f t="shared" si="40"/>
        <v>0</v>
      </c>
      <c r="AU84" s="177">
        <f t="shared" si="40"/>
        <v>0</v>
      </c>
      <c r="AV84" s="177">
        <f t="shared" si="40"/>
        <v>0</v>
      </c>
      <c r="AW84" s="177">
        <f t="shared" si="40"/>
        <v>0</v>
      </c>
      <c r="AX84" s="177">
        <f t="shared" si="40"/>
        <v>0</v>
      </c>
      <c r="AY84" s="177">
        <f t="shared" si="40"/>
        <v>0</v>
      </c>
      <c r="AZ84" s="177">
        <f t="shared" si="40"/>
        <v>0</v>
      </c>
      <c r="BA84" s="177">
        <f t="shared" si="40"/>
        <v>0</v>
      </c>
      <c r="BB84" s="177">
        <f t="shared" si="40"/>
        <v>0</v>
      </c>
      <c r="BC84" s="177">
        <f t="shared" si="40"/>
        <v>0</v>
      </c>
      <c r="BD84" s="177">
        <f t="shared" si="40"/>
        <v>0</v>
      </c>
      <c r="BE84" s="177">
        <f t="shared" si="40"/>
        <v>0</v>
      </c>
      <c r="BF84" s="177">
        <f t="shared" si="40"/>
        <v>0</v>
      </c>
      <c r="BG84" s="67"/>
      <c r="BH84" s="67"/>
    </row>
    <row r="85" spans="1:60" hidden="1" outlineLevel="1" x14ac:dyDescent="0.2">
      <c r="A85" s="67"/>
      <c r="B85" s="67"/>
      <c r="C85" s="67"/>
      <c r="D85" s="178">
        <f t="shared" si="41"/>
        <v>14</v>
      </c>
      <c r="E85" s="67"/>
      <c r="F85" s="67"/>
      <c r="G85" s="67"/>
      <c r="H85" s="67"/>
      <c r="I85" s="67"/>
      <c r="J85" s="67"/>
      <c r="K85" s="67"/>
      <c r="L85" s="67"/>
      <c r="M85" s="67"/>
      <c r="N85" s="67"/>
      <c r="O85" s="67"/>
      <c r="P85" s="67"/>
      <c r="Q85" s="67"/>
      <c r="R85" s="67"/>
      <c r="S85" s="67"/>
      <c r="T85" s="67"/>
      <c r="U85" s="67"/>
      <c r="V85" s="67"/>
      <c r="W85" s="67"/>
      <c r="X85" s="177" t="e">
        <f>W$66</f>
        <v>#NUM!</v>
      </c>
      <c r="Y85" s="177">
        <f t="shared" si="38"/>
        <v>0</v>
      </c>
      <c r="Z85" s="177">
        <f t="shared" si="38"/>
        <v>0</v>
      </c>
      <c r="AA85" s="177">
        <f t="shared" si="39"/>
        <v>0</v>
      </c>
      <c r="AB85" s="177">
        <f t="shared" si="39"/>
        <v>0</v>
      </c>
      <c r="AC85" s="177">
        <f t="shared" si="39"/>
        <v>0</v>
      </c>
      <c r="AD85" s="177">
        <f t="shared" si="39"/>
        <v>0</v>
      </c>
      <c r="AE85" s="177">
        <f t="shared" si="39"/>
        <v>0</v>
      </c>
      <c r="AF85" s="177">
        <f t="shared" si="39"/>
        <v>0</v>
      </c>
      <c r="AG85" s="177">
        <f t="shared" si="39"/>
        <v>0</v>
      </c>
      <c r="AH85" s="177">
        <f t="shared" si="39"/>
        <v>0</v>
      </c>
      <c r="AI85" s="177">
        <f t="shared" si="39"/>
        <v>0</v>
      </c>
      <c r="AJ85" s="177">
        <f t="shared" si="39"/>
        <v>0</v>
      </c>
      <c r="AK85" s="177">
        <f t="shared" si="39"/>
        <v>0</v>
      </c>
      <c r="AL85" s="177">
        <f t="shared" si="39"/>
        <v>0</v>
      </c>
      <c r="AM85" s="177">
        <f t="shared" si="39"/>
        <v>0</v>
      </c>
      <c r="AN85" s="177">
        <f t="shared" si="39"/>
        <v>0</v>
      </c>
      <c r="AO85" s="177">
        <f t="shared" si="39"/>
        <v>0</v>
      </c>
      <c r="AP85" s="177">
        <f t="shared" si="39"/>
        <v>0</v>
      </c>
      <c r="AQ85" s="177">
        <f t="shared" si="40"/>
        <v>0</v>
      </c>
      <c r="AR85" s="177">
        <f t="shared" si="40"/>
        <v>0</v>
      </c>
      <c r="AS85" s="177">
        <f t="shared" si="40"/>
        <v>0</v>
      </c>
      <c r="AT85" s="177">
        <f t="shared" si="40"/>
        <v>0</v>
      </c>
      <c r="AU85" s="177">
        <f t="shared" si="40"/>
        <v>0</v>
      </c>
      <c r="AV85" s="177">
        <f t="shared" si="40"/>
        <v>0</v>
      </c>
      <c r="AW85" s="177">
        <f t="shared" si="40"/>
        <v>0</v>
      </c>
      <c r="AX85" s="177">
        <f t="shared" si="40"/>
        <v>0</v>
      </c>
      <c r="AY85" s="177">
        <f t="shared" si="40"/>
        <v>0</v>
      </c>
      <c r="AZ85" s="177">
        <f t="shared" si="40"/>
        <v>0</v>
      </c>
      <c r="BA85" s="177">
        <f t="shared" si="40"/>
        <v>0</v>
      </c>
      <c r="BB85" s="177">
        <f t="shared" si="40"/>
        <v>0</v>
      </c>
      <c r="BC85" s="177">
        <f t="shared" si="40"/>
        <v>0</v>
      </c>
      <c r="BD85" s="177">
        <f t="shared" si="40"/>
        <v>0</v>
      </c>
      <c r="BE85" s="177">
        <f t="shared" si="40"/>
        <v>0</v>
      </c>
      <c r="BF85" s="177">
        <f t="shared" si="40"/>
        <v>0</v>
      </c>
      <c r="BG85" s="67"/>
      <c r="BH85" s="67"/>
    </row>
    <row r="86" spans="1:60" hidden="1" outlineLevel="1" x14ac:dyDescent="0.2">
      <c r="A86" s="67"/>
      <c r="B86" s="67"/>
      <c r="C86" s="67"/>
      <c r="D86" s="178">
        <f t="shared" si="41"/>
        <v>15</v>
      </c>
      <c r="E86" s="67"/>
      <c r="F86" s="67"/>
      <c r="G86" s="67"/>
      <c r="H86" s="67"/>
      <c r="I86" s="67"/>
      <c r="J86" s="67"/>
      <c r="K86" s="67"/>
      <c r="L86" s="67"/>
      <c r="M86" s="67"/>
      <c r="N86" s="67"/>
      <c r="O86" s="67"/>
      <c r="P86" s="67"/>
      <c r="Q86" s="67"/>
      <c r="R86" s="67"/>
      <c r="S86" s="67"/>
      <c r="T86" s="67"/>
      <c r="U86" s="67"/>
      <c r="V86" s="67"/>
      <c r="W86" s="67"/>
      <c r="X86" s="67"/>
      <c r="Y86" s="177" t="e">
        <f>X$66</f>
        <v>#NUM!</v>
      </c>
      <c r="Z86" s="177">
        <f t="shared" si="38"/>
        <v>0</v>
      </c>
      <c r="AA86" s="177">
        <f t="shared" si="39"/>
        <v>0</v>
      </c>
      <c r="AB86" s="177">
        <f t="shared" si="39"/>
        <v>0</v>
      </c>
      <c r="AC86" s="177">
        <f t="shared" si="39"/>
        <v>0</v>
      </c>
      <c r="AD86" s="177">
        <f t="shared" si="39"/>
        <v>0</v>
      </c>
      <c r="AE86" s="177">
        <f t="shared" si="39"/>
        <v>0</v>
      </c>
      <c r="AF86" s="177">
        <f t="shared" si="39"/>
        <v>0</v>
      </c>
      <c r="AG86" s="177">
        <f t="shared" si="39"/>
        <v>0</v>
      </c>
      <c r="AH86" s="177">
        <f t="shared" si="39"/>
        <v>0</v>
      </c>
      <c r="AI86" s="177">
        <f t="shared" si="39"/>
        <v>0</v>
      </c>
      <c r="AJ86" s="177">
        <f t="shared" si="39"/>
        <v>0</v>
      </c>
      <c r="AK86" s="177">
        <f t="shared" si="39"/>
        <v>0</v>
      </c>
      <c r="AL86" s="177">
        <f t="shared" si="39"/>
        <v>0</v>
      </c>
      <c r="AM86" s="177">
        <f t="shared" si="39"/>
        <v>0</v>
      </c>
      <c r="AN86" s="177">
        <f t="shared" si="39"/>
        <v>0</v>
      </c>
      <c r="AO86" s="177">
        <f t="shared" si="39"/>
        <v>0</v>
      </c>
      <c r="AP86" s="177">
        <f t="shared" ref="AP86:BE101" si="42">IF((AP$5-$D86)&lt;=BondMat,AO86,0)</f>
        <v>0</v>
      </c>
      <c r="AQ86" s="177">
        <f t="shared" si="42"/>
        <v>0</v>
      </c>
      <c r="AR86" s="177">
        <f t="shared" si="42"/>
        <v>0</v>
      </c>
      <c r="AS86" s="177">
        <f t="shared" si="42"/>
        <v>0</v>
      </c>
      <c r="AT86" s="177">
        <f t="shared" si="42"/>
        <v>0</v>
      </c>
      <c r="AU86" s="177">
        <f t="shared" si="42"/>
        <v>0</v>
      </c>
      <c r="AV86" s="177">
        <f t="shared" si="42"/>
        <v>0</v>
      </c>
      <c r="AW86" s="177">
        <f t="shared" si="42"/>
        <v>0</v>
      </c>
      <c r="AX86" s="177">
        <f t="shared" si="42"/>
        <v>0</v>
      </c>
      <c r="AY86" s="177">
        <f t="shared" si="42"/>
        <v>0</v>
      </c>
      <c r="AZ86" s="177">
        <f t="shared" si="42"/>
        <v>0</v>
      </c>
      <c r="BA86" s="177">
        <f t="shared" si="42"/>
        <v>0</v>
      </c>
      <c r="BB86" s="177">
        <f t="shared" si="42"/>
        <v>0</v>
      </c>
      <c r="BC86" s="177">
        <f t="shared" si="42"/>
        <v>0</v>
      </c>
      <c r="BD86" s="177">
        <f t="shared" si="42"/>
        <v>0</v>
      </c>
      <c r="BE86" s="177">
        <f t="shared" si="42"/>
        <v>0</v>
      </c>
      <c r="BF86" s="177">
        <f t="shared" si="40"/>
        <v>0</v>
      </c>
      <c r="BG86" s="67"/>
      <c r="BH86" s="67"/>
    </row>
    <row r="87" spans="1:60" hidden="1" outlineLevel="1" x14ac:dyDescent="0.2">
      <c r="A87" s="67"/>
      <c r="B87" s="67"/>
      <c r="C87" s="67"/>
      <c r="D87" s="178">
        <f t="shared" si="41"/>
        <v>16</v>
      </c>
      <c r="E87" s="67"/>
      <c r="F87" s="67"/>
      <c r="G87" s="67"/>
      <c r="H87" s="67"/>
      <c r="I87" s="67"/>
      <c r="J87" s="67"/>
      <c r="K87" s="67"/>
      <c r="L87" s="67"/>
      <c r="M87" s="67"/>
      <c r="N87" s="67"/>
      <c r="O87" s="67"/>
      <c r="P87" s="67"/>
      <c r="Q87" s="67"/>
      <c r="R87" s="67"/>
      <c r="S87" s="67"/>
      <c r="T87" s="67"/>
      <c r="U87" s="67"/>
      <c r="V87" s="67"/>
      <c r="W87" s="67"/>
      <c r="X87" s="67"/>
      <c r="Y87" s="67"/>
      <c r="Z87" s="177" t="e">
        <f>Y$66</f>
        <v>#NUM!</v>
      </c>
      <c r="AA87" s="177">
        <f t="shared" ref="AA87:AP102" si="43">IF((AA$5-$D87)&lt;=BondMat,Z87,0)</f>
        <v>0</v>
      </c>
      <c r="AB87" s="177">
        <f t="shared" si="43"/>
        <v>0</v>
      </c>
      <c r="AC87" s="177">
        <f t="shared" si="43"/>
        <v>0</v>
      </c>
      <c r="AD87" s="177">
        <f t="shared" si="43"/>
        <v>0</v>
      </c>
      <c r="AE87" s="177">
        <f t="shared" si="43"/>
        <v>0</v>
      </c>
      <c r="AF87" s="177">
        <f t="shared" si="43"/>
        <v>0</v>
      </c>
      <c r="AG87" s="177">
        <f t="shared" si="43"/>
        <v>0</v>
      </c>
      <c r="AH87" s="177">
        <f t="shared" si="43"/>
        <v>0</v>
      </c>
      <c r="AI87" s="177">
        <f t="shared" si="43"/>
        <v>0</v>
      </c>
      <c r="AJ87" s="177">
        <f t="shared" si="43"/>
        <v>0</v>
      </c>
      <c r="AK87" s="177">
        <f t="shared" si="43"/>
        <v>0</v>
      </c>
      <c r="AL87" s="177">
        <f t="shared" si="43"/>
        <v>0</v>
      </c>
      <c r="AM87" s="177">
        <f t="shared" si="43"/>
        <v>0</v>
      </c>
      <c r="AN87" s="177">
        <f t="shared" si="43"/>
        <v>0</v>
      </c>
      <c r="AO87" s="177">
        <f t="shared" si="43"/>
        <v>0</v>
      </c>
      <c r="AP87" s="177">
        <f t="shared" si="43"/>
        <v>0</v>
      </c>
      <c r="AQ87" s="177">
        <f t="shared" si="42"/>
        <v>0</v>
      </c>
      <c r="AR87" s="177">
        <f t="shared" si="42"/>
        <v>0</v>
      </c>
      <c r="AS87" s="177">
        <f t="shared" si="42"/>
        <v>0</v>
      </c>
      <c r="AT87" s="177">
        <f t="shared" si="42"/>
        <v>0</v>
      </c>
      <c r="AU87" s="177">
        <f t="shared" si="42"/>
        <v>0</v>
      </c>
      <c r="AV87" s="177">
        <f t="shared" si="42"/>
        <v>0</v>
      </c>
      <c r="AW87" s="177">
        <f t="shared" si="42"/>
        <v>0</v>
      </c>
      <c r="AX87" s="177">
        <f t="shared" si="42"/>
        <v>0</v>
      </c>
      <c r="AY87" s="177">
        <f t="shared" si="42"/>
        <v>0</v>
      </c>
      <c r="AZ87" s="177">
        <f t="shared" si="42"/>
        <v>0</v>
      </c>
      <c r="BA87" s="177">
        <f t="shared" si="42"/>
        <v>0</v>
      </c>
      <c r="BB87" s="177">
        <f t="shared" si="42"/>
        <v>0</v>
      </c>
      <c r="BC87" s="177">
        <f t="shared" si="42"/>
        <v>0</v>
      </c>
      <c r="BD87" s="177">
        <f t="shared" si="42"/>
        <v>0</v>
      </c>
      <c r="BE87" s="177">
        <f t="shared" si="42"/>
        <v>0</v>
      </c>
      <c r="BF87" s="177">
        <f t="shared" ref="BF87:BF104" si="44">IF((BF$5-$D87)&lt;=BondMat,BE87,0)</f>
        <v>0</v>
      </c>
      <c r="BG87" s="67"/>
      <c r="BH87" s="67"/>
    </row>
    <row r="88" spans="1:60" hidden="1" outlineLevel="1" x14ac:dyDescent="0.2">
      <c r="A88" s="67"/>
      <c r="B88" s="67"/>
      <c r="C88" s="67"/>
      <c r="D88" s="178">
        <f t="shared" si="41"/>
        <v>17</v>
      </c>
      <c r="E88" s="67"/>
      <c r="F88" s="67"/>
      <c r="G88" s="67"/>
      <c r="H88" s="67"/>
      <c r="I88" s="67"/>
      <c r="J88" s="67"/>
      <c r="K88" s="67"/>
      <c r="L88" s="67"/>
      <c r="M88" s="67"/>
      <c r="N88" s="67"/>
      <c r="O88" s="67"/>
      <c r="P88" s="67"/>
      <c r="Q88" s="67"/>
      <c r="R88" s="67"/>
      <c r="S88" s="67"/>
      <c r="T88" s="67"/>
      <c r="U88" s="67"/>
      <c r="V88" s="67"/>
      <c r="W88" s="67"/>
      <c r="X88" s="67"/>
      <c r="Y88" s="67"/>
      <c r="Z88" s="67"/>
      <c r="AA88" s="177" t="e">
        <f>Z$66</f>
        <v>#NUM!</v>
      </c>
      <c r="AB88" s="177">
        <f t="shared" si="43"/>
        <v>0</v>
      </c>
      <c r="AC88" s="177">
        <f t="shared" si="43"/>
        <v>0</v>
      </c>
      <c r="AD88" s="177">
        <f t="shared" si="43"/>
        <v>0</v>
      </c>
      <c r="AE88" s="177">
        <f t="shared" si="43"/>
        <v>0</v>
      </c>
      <c r="AF88" s="177">
        <f t="shared" si="43"/>
        <v>0</v>
      </c>
      <c r="AG88" s="177">
        <f t="shared" si="43"/>
        <v>0</v>
      </c>
      <c r="AH88" s="177">
        <f t="shared" si="43"/>
        <v>0</v>
      </c>
      <c r="AI88" s="177">
        <f t="shared" si="43"/>
        <v>0</v>
      </c>
      <c r="AJ88" s="177">
        <f t="shared" si="43"/>
        <v>0</v>
      </c>
      <c r="AK88" s="177">
        <f t="shared" si="43"/>
        <v>0</v>
      </c>
      <c r="AL88" s="177">
        <f t="shared" si="43"/>
        <v>0</v>
      </c>
      <c r="AM88" s="177">
        <f t="shared" si="43"/>
        <v>0</v>
      </c>
      <c r="AN88" s="177">
        <f t="shared" si="43"/>
        <v>0</v>
      </c>
      <c r="AO88" s="177">
        <f t="shared" si="43"/>
        <v>0</v>
      </c>
      <c r="AP88" s="177">
        <f t="shared" si="43"/>
        <v>0</v>
      </c>
      <c r="AQ88" s="177">
        <f t="shared" si="42"/>
        <v>0</v>
      </c>
      <c r="AR88" s="177">
        <f t="shared" si="42"/>
        <v>0</v>
      </c>
      <c r="AS88" s="177">
        <f t="shared" si="42"/>
        <v>0</v>
      </c>
      <c r="AT88" s="177">
        <f t="shared" si="42"/>
        <v>0</v>
      </c>
      <c r="AU88" s="177">
        <f t="shared" si="42"/>
        <v>0</v>
      </c>
      <c r="AV88" s="177">
        <f t="shared" si="42"/>
        <v>0</v>
      </c>
      <c r="AW88" s="177">
        <f t="shared" si="42"/>
        <v>0</v>
      </c>
      <c r="AX88" s="177">
        <f t="shared" si="42"/>
        <v>0</v>
      </c>
      <c r="AY88" s="177">
        <f t="shared" si="42"/>
        <v>0</v>
      </c>
      <c r="AZ88" s="177">
        <f t="shared" si="42"/>
        <v>0</v>
      </c>
      <c r="BA88" s="177">
        <f t="shared" si="42"/>
        <v>0</v>
      </c>
      <c r="BB88" s="177">
        <f t="shared" si="42"/>
        <v>0</v>
      </c>
      <c r="BC88" s="177">
        <f t="shared" si="42"/>
        <v>0</v>
      </c>
      <c r="BD88" s="177">
        <f t="shared" si="42"/>
        <v>0</v>
      </c>
      <c r="BE88" s="177">
        <f t="shared" si="42"/>
        <v>0</v>
      </c>
      <c r="BF88" s="177">
        <f t="shared" si="44"/>
        <v>0</v>
      </c>
      <c r="BG88" s="67"/>
      <c r="BH88" s="67"/>
    </row>
    <row r="89" spans="1:60" hidden="1" outlineLevel="1" x14ac:dyDescent="0.2">
      <c r="A89" s="67"/>
      <c r="B89" s="67"/>
      <c r="C89" s="67"/>
      <c r="D89" s="178">
        <f t="shared" si="41"/>
        <v>18</v>
      </c>
      <c r="E89" s="67"/>
      <c r="F89" s="67"/>
      <c r="G89" s="67"/>
      <c r="H89" s="67"/>
      <c r="I89" s="67"/>
      <c r="J89" s="67"/>
      <c r="K89" s="67"/>
      <c r="L89" s="67"/>
      <c r="M89" s="67"/>
      <c r="N89" s="67"/>
      <c r="O89" s="67"/>
      <c r="P89" s="67"/>
      <c r="Q89" s="67"/>
      <c r="R89" s="67"/>
      <c r="S89" s="67"/>
      <c r="T89" s="67"/>
      <c r="U89" s="67"/>
      <c r="V89" s="67"/>
      <c r="W89" s="67"/>
      <c r="X89" s="67"/>
      <c r="Y89" s="67"/>
      <c r="Z89" s="67"/>
      <c r="AA89" s="67"/>
      <c r="AB89" s="177" t="e">
        <f>AA$66</f>
        <v>#NUM!</v>
      </c>
      <c r="AC89" s="177">
        <f t="shared" si="43"/>
        <v>0</v>
      </c>
      <c r="AD89" s="177">
        <f t="shared" si="43"/>
        <v>0</v>
      </c>
      <c r="AE89" s="177">
        <f t="shared" si="43"/>
        <v>0</v>
      </c>
      <c r="AF89" s="177">
        <f t="shared" si="43"/>
        <v>0</v>
      </c>
      <c r="AG89" s="177">
        <f t="shared" si="43"/>
        <v>0</v>
      </c>
      <c r="AH89" s="177">
        <f t="shared" si="43"/>
        <v>0</v>
      </c>
      <c r="AI89" s="177">
        <f t="shared" si="43"/>
        <v>0</v>
      </c>
      <c r="AJ89" s="177">
        <f t="shared" si="43"/>
        <v>0</v>
      </c>
      <c r="AK89" s="177">
        <f t="shared" si="43"/>
        <v>0</v>
      </c>
      <c r="AL89" s="177">
        <f t="shared" si="43"/>
        <v>0</v>
      </c>
      <c r="AM89" s="177">
        <f t="shared" si="43"/>
        <v>0</v>
      </c>
      <c r="AN89" s="177">
        <f t="shared" si="43"/>
        <v>0</v>
      </c>
      <c r="AO89" s="177">
        <f t="shared" si="43"/>
        <v>0</v>
      </c>
      <c r="AP89" s="177">
        <f t="shared" si="43"/>
        <v>0</v>
      </c>
      <c r="AQ89" s="177">
        <f t="shared" si="42"/>
        <v>0</v>
      </c>
      <c r="AR89" s="177">
        <f t="shared" si="42"/>
        <v>0</v>
      </c>
      <c r="AS89" s="177">
        <f t="shared" si="42"/>
        <v>0</v>
      </c>
      <c r="AT89" s="177">
        <f t="shared" si="42"/>
        <v>0</v>
      </c>
      <c r="AU89" s="177">
        <f t="shared" si="42"/>
        <v>0</v>
      </c>
      <c r="AV89" s="177">
        <f t="shared" si="42"/>
        <v>0</v>
      </c>
      <c r="AW89" s="177">
        <f t="shared" si="42"/>
        <v>0</v>
      </c>
      <c r="AX89" s="177">
        <f t="shared" si="42"/>
        <v>0</v>
      </c>
      <c r="AY89" s="177">
        <f t="shared" si="42"/>
        <v>0</v>
      </c>
      <c r="AZ89" s="177">
        <f t="shared" si="42"/>
        <v>0</v>
      </c>
      <c r="BA89" s="177">
        <f t="shared" si="42"/>
        <v>0</v>
      </c>
      <c r="BB89" s="177">
        <f t="shared" si="42"/>
        <v>0</v>
      </c>
      <c r="BC89" s="177">
        <f t="shared" si="42"/>
        <v>0</v>
      </c>
      <c r="BD89" s="177">
        <f t="shared" si="42"/>
        <v>0</v>
      </c>
      <c r="BE89" s="177">
        <f t="shared" si="42"/>
        <v>0</v>
      </c>
      <c r="BF89" s="177">
        <f t="shared" si="44"/>
        <v>0</v>
      </c>
      <c r="BG89" s="67"/>
      <c r="BH89" s="67"/>
    </row>
    <row r="90" spans="1:60" collapsed="1" x14ac:dyDescent="0.2">
      <c r="A90" s="67"/>
      <c r="B90" s="67"/>
      <c r="C90" s="67"/>
      <c r="D90" s="178">
        <f t="shared" si="41"/>
        <v>19</v>
      </c>
      <c r="E90" s="67"/>
      <c r="F90" s="67"/>
      <c r="G90" s="67"/>
      <c r="H90" s="67"/>
      <c r="I90" s="67"/>
      <c r="J90" s="67"/>
      <c r="K90" s="67"/>
      <c r="L90" s="67"/>
      <c r="M90" s="67"/>
      <c r="N90" s="67"/>
      <c r="O90" s="67"/>
      <c r="P90" s="67"/>
      <c r="Q90" s="67"/>
      <c r="R90" s="67"/>
      <c r="S90" s="67"/>
      <c r="T90" s="67"/>
      <c r="U90" s="67"/>
      <c r="V90" s="67"/>
      <c r="W90" s="67"/>
      <c r="X90" s="67"/>
      <c r="Y90" s="67"/>
      <c r="Z90" s="67"/>
      <c r="AA90" s="67"/>
      <c r="AB90" s="67"/>
      <c r="AC90" s="177" t="e">
        <f>AB$66</f>
        <v>#NUM!</v>
      </c>
      <c r="AD90" s="177">
        <f t="shared" si="43"/>
        <v>0</v>
      </c>
      <c r="AE90" s="177">
        <f t="shared" si="43"/>
        <v>0</v>
      </c>
      <c r="AF90" s="177">
        <f t="shared" si="43"/>
        <v>0</v>
      </c>
      <c r="AG90" s="177">
        <f t="shared" si="43"/>
        <v>0</v>
      </c>
      <c r="AH90" s="177">
        <f t="shared" si="43"/>
        <v>0</v>
      </c>
      <c r="AI90" s="177">
        <f t="shared" si="43"/>
        <v>0</v>
      </c>
      <c r="AJ90" s="177">
        <f t="shared" si="43"/>
        <v>0</v>
      </c>
      <c r="AK90" s="177">
        <f t="shared" si="43"/>
        <v>0</v>
      </c>
      <c r="AL90" s="177">
        <f t="shared" si="43"/>
        <v>0</v>
      </c>
      <c r="AM90" s="177">
        <f t="shared" si="43"/>
        <v>0</v>
      </c>
      <c r="AN90" s="177">
        <f t="shared" si="43"/>
        <v>0</v>
      </c>
      <c r="AO90" s="177">
        <f t="shared" si="43"/>
        <v>0</v>
      </c>
      <c r="AP90" s="177">
        <f t="shared" si="43"/>
        <v>0</v>
      </c>
      <c r="AQ90" s="177">
        <f t="shared" si="42"/>
        <v>0</v>
      </c>
      <c r="AR90" s="177">
        <f t="shared" si="42"/>
        <v>0</v>
      </c>
      <c r="AS90" s="177">
        <f t="shared" si="42"/>
        <v>0</v>
      </c>
      <c r="AT90" s="177">
        <f t="shared" si="42"/>
        <v>0</v>
      </c>
      <c r="AU90" s="177">
        <f t="shared" si="42"/>
        <v>0</v>
      </c>
      <c r="AV90" s="177">
        <f t="shared" si="42"/>
        <v>0</v>
      </c>
      <c r="AW90" s="177">
        <f t="shared" si="42"/>
        <v>0</v>
      </c>
      <c r="AX90" s="177">
        <f t="shared" si="42"/>
        <v>0</v>
      </c>
      <c r="AY90" s="177">
        <f t="shared" si="42"/>
        <v>0</v>
      </c>
      <c r="AZ90" s="177">
        <f t="shared" si="42"/>
        <v>0</v>
      </c>
      <c r="BA90" s="177">
        <f t="shared" si="42"/>
        <v>0</v>
      </c>
      <c r="BB90" s="177">
        <f t="shared" si="42"/>
        <v>0</v>
      </c>
      <c r="BC90" s="177">
        <f t="shared" si="42"/>
        <v>0</v>
      </c>
      <c r="BD90" s="177">
        <f t="shared" si="42"/>
        <v>0</v>
      </c>
      <c r="BE90" s="177">
        <f t="shared" si="42"/>
        <v>0</v>
      </c>
      <c r="BF90" s="177">
        <f t="shared" si="44"/>
        <v>0</v>
      </c>
      <c r="BG90" s="67"/>
      <c r="BH90" s="67"/>
    </row>
    <row r="91" spans="1:60" hidden="1" outlineLevel="1" x14ac:dyDescent="0.2">
      <c r="A91" s="67"/>
      <c r="B91" s="67"/>
      <c r="C91" s="67"/>
      <c r="D91" s="178">
        <f t="shared" si="41"/>
        <v>20</v>
      </c>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177" t="e">
        <f>AC$66</f>
        <v>#NUM!</v>
      </c>
      <c r="AE91" s="177">
        <f t="shared" si="43"/>
        <v>0</v>
      </c>
      <c r="AF91" s="177">
        <f t="shared" si="43"/>
        <v>0</v>
      </c>
      <c r="AG91" s="177">
        <f t="shared" si="43"/>
        <v>0</v>
      </c>
      <c r="AH91" s="177">
        <f t="shared" si="43"/>
        <v>0</v>
      </c>
      <c r="AI91" s="177">
        <f t="shared" si="43"/>
        <v>0</v>
      </c>
      <c r="AJ91" s="177">
        <f t="shared" si="43"/>
        <v>0</v>
      </c>
      <c r="AK91" s="177">
        <f t="shared" si="43"/>
        <v>0</v>
      </c>
      <c r="AL91" s="177">
        <f t="shared" si="43"/>
        <v>0</v>
      </c>
      <c r="AM91" s="177">
        <f t="shared" si="43"/>
        <v>0</v>
      </c>
      <c r="AN91" s="177">
        <f t="shared" si="43"/>
        <v>0</v>
      </c>
      <c r="AO91" s="177">
        <f t="shared" si="43"/>
        <v>0</v>
      </c>
      <c r="AP91" s="177">
        <f t="shared" si="43"/>
        <v>0</v>
      </c>
      <c r="AQ91" s="177">
        <f t="shared" si="42"/>
        <v>0</v>
      </c>
      <c r="AR91" s="177">
        <f t="shared" si="42"/>
        <v>0</v>
      </c>
      <c r="AS91" s="177">
        <f t="shared" si="42"/>
        <v>0</v>
      </c>
      <c r="AT91" s="177">
        <f t="shared" si="42"/>
        <v>0</v>
      </c>
      <c r="AU91" s="177">
        <f t="shared" si="42"/>
        <v>0</v>
      </c>
      <c r="AV91" s="177">
        <f t="shared" si="42"/>
        <v>0</v>
      </c>
      <c r="AW91" s="177">
        <f t="shared" si="42"/>
        <v>0</v>
      </c>
      <c r="AX91" s="177">
        <f t="shared" si="42"/>
        <v>0</v>
      </c>
      <c r="AY91" s="177">
        <f t="shared" si="42"/>
        <v>0</v>
      </c>
      <c r="AZ91" s="177">
        <f t="shared" si="42"/>
        <v>0</v>
      </c>
      <c r="BA91" s="177">
        <f t="shared" si="42"/>
        <v>0</v>
      </c>
      <c r="BB91" s="177">
        <f t="shared" si="42"/>
        <v>0</v>
      </c>
      <c r="BC91" s="177">
        <f t="shared" si="42"/>
        <v>0</v>
      </c>
      <c r="BD91" s="177">
        <f t="shared" si="42"/>
        <v>0</v>
      </c>
      <c r="BE91" s="177">
        <f t="shared" si="42"/>
        <v>0</v>
      </c>
      <c r="BF91" s="177">
        <f t="shared" si="44"/>
        <v>0</v>
      </c>
      <c r="BG91" s="67"/>
      <c r="BH91" s="67"/>
    </row>
    <row r="92" spans="1:60" hidden="1" outlineLevel="1" x14ac:dyDescent="0.2">
      <c r="A92" s="67"/>
      <c r="B92" s="67"/>
      <c r="C92" s="67"/>
      <c r="D92" s="178">
        <f t="shared" si="41"/>
        <v>21</v>
      </c>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177" t="e">
        <f>AD$66</f>
        <v>#NUM!</v>
      </c>
      <c r="AF92" s="177">
        <f t="shared" si="43"/>
        <v>0</v>
      </c>
      <c r="AG92" s="177">
        <f t="shared" si="43"/>
        <v>0</v>
      </c>
      <c r="AH92" s="177">
        <f t="shared" si="43"/>
        <v>0</v>
      </c>
      <c r="AI92" s="177">
        <f t="shared" si="43"/>
        <v>0</v>
      </c>
      <c r="AJ92" s="177">
        <f t="shared" si="43"/>
        <v>0</v>
      </c>
      <c r="AK92" s="177">
        <f t="shared" si="43"/>
        <v>0</v>
      </c>
      <c r="AL92" s="177">
        <f t="shared" si="43"/>
        <v>0</v>
      </c>
      <c r="AM92" s="177">
        <f t="shared" si="43"/>
        <v>0</v>
      </c>
      <c r="AN92" s="177">
        <f t="shared" si="43"/>
        <v>0</v>
      </c>
      <c r="AO92" s="177">
        <f t="shared" si="43"/>
        <v>0</v>
      </c>
      <c r="AP92" s="177">
        <f t="shared" si="43"/>
        <v>0</v>
      </c>
      <c r="AQ92" s="177">
        <f t="shared" si="42"/>
        <v>0</v>
      </c>
      <c r="AR92" s="177">
        <f t="shared" si="42"/>
        <v>0</v>
      </c>
      <c r="AS92" s="177">
        <f t="shared" si="42"/>
        <v>0</v>
      </c>
      <c r="AT92" s="177">
        <f t="shared" si="42"/>
        <v>0</v>
      </c>
      <c r="AU92" s="177">
        <f t="shared" si="42"/>
        <v>0</v>
      </c>
      <c r="AV92" s="177">
        <f t="shared" si="42"/>
        <v>0</v>
      </c>
      <c r="AW92" s="177">
        <f t="shared" si="42"/>
        <v>0</v>
      </c>
      <c r="AX92" s="177">
        <f t="shared" si="42"/>
        <v>0</v>
      </c>
      <c r="AY92" s="177">
        <f t="shared" si="42"/>
        <v>0</v>
      </c>
      <c r="AZ92" s="177">
        <f t="shared" si="42"/>
        <v>0</v>
      </c>
      <c r="BA92" s="177">
        <f t="shared" si="42"/>
        <v>0</v>
      </c>
      <c r="BB92" s="177">
        <f t="shared" si="42"/>
        <v>0</v>
      </c>
      <c r="BC92" s="177">
        <f t="shared" si="42"/>
        <v>0</v>
      </c>
      <c r="BD92" s="177">
        <f t="shared" si="42"/>
        <v>0</v>
      </c>
      <c r="BE92" s="177">
        <f t="shared" si="42"/>
        <v>0</v>
      </c>
      <c r="BF92" s="177">
        <f t="shared" si="44"/>
        <v>0</v>
      </c>
      <c r="BG92" s="67"/>
      <c r="BH92" s="67"/>
    </row>
    <row r="93" spans="1:60" hidden="1" outlineLevel="1" x14ac:dyDescent="0.2">
      <c r="A93" s="67"/>
      <c r="B93" s="67"/>
      <c r="C93" s="67"/>
      <c r="D93" s="178">
        <f t="shared" si="41"/>
        <v>22</v>
      </c>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177" t="e">
        <f>AE$66</f>
        <v>#NUM!</v>
      </c>
      <c r="AG93" s="177">
        <f t="shared" si="43"/>
        <v>0</v>
      </c>
      <c r="AH93" s="177">
        <f t="shared" si="43"/>
        <v>0</v>
      </c>
      <c r="AI93" s="177">
        <f t="shared" si="43"/>
        <v>0</v>
      </c>
      <c r="AJ93" s="177">
        <f t="shared" si="43"/>
        <v>0</v>
      </c>
      <c r="AK93" s="177">
        <f t="shared" si="43"/>
        <v>0</v>
      </c>
      <c r="AL93" s="177">
        <f t="shared" si="43"/>
        <v>0</v>
      </c>
      <c r="AM93" s="177">
        <f t="shared" si="43"/>
        <v>0</v>
      </c>
      <c r="AN93" s="177">
        <f t="shared" si="43"/>
        <v>0</v>
      </c>
      <c r="AO93" s="177">
        <f t="shared" si="43"/>
        <v>0</v>
      </c>
      <c r="AP93" s="177">
        <f t="shared" si="43"/>
        <v>0</v>
      </c>
      <c r="AQ93" s="177">
        <f t="shared" si="42"/>
        <v>0</v>
      </c>
      <c r="AR93" s="177">
        <f t="shared" si="42"/>
        <v>0</v>
      </c>
      <c r="AS93" s="177">
        <f t="shared" si="42"/>
        <v>0</v>
      </c>
      <c r="AT93" s="177">
        <f t="shared" si="42"/>
        <v>0</v>
      </c>
      <c r="AU93" s="177">
        <f t="shared" si="42"/>
        <v>0</v>
      </c>
      <c r="AV93" s="177">
        <f t="shared" si="42"/>
        <v>0</v>
      </c>
      <c r="AW93" s="177">
        <f t="shared" si="42"/>
        <v>0</v>
      </c>
      <c r="AX93" s="177">
        <f t="shared" si="42"/>
        <v>0</v>
      </c>
      <c r="AY93" s="177">
        <f t="shared" si="42"/>
        <v>0</v>
      </c>
      <c r="AZ93" s="177">
        <f t="shared" si="42"/>
        <v>0</v>
      </c>
      <c r="BA93" s="177">
        <f t="shared" si="42"/>
        <v>0</v>
      </c>
      <c r="BB93" s="177">
        <f t="shared" si="42"/>
        <v>0</v>
      </c>
      <c r="BC93" s="177">
        <f t="shared" si="42"/>
        <v>0</v>
      </c>
      <c r="BD93" s="177">
        <f t="shared" si="42"/>
        <v>0</v>
      </c>
      <c r="BE93" s="177">
        <f t="shared" si="42"/>
        <v>0</v>
      </c>
      <c r="BF93" s="177">
        <f t="shared" si="44"/>
        <v>0</v>
      </c>
      <c r="BG93" s="67"/>
      <c r="BH93" s="67"/>
    </row>
    <row r="94" spans="1:60" hidden="1" outlineLevel="1" x14ac:dyDescent="0.2">
      <c r="A94" s="67"/>
      <c r="B94" s="67"/>
      <c r="C94" s="67"/>
      <c r="D94" s="178">
        <f t="shared" si="41"/>
        <v>23</v>
      </c>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177" t="e">
        <f>AF$66</f>
        <v>#NUM!</v>
      </c>
      <c r="AH94" s="177">
        <f t="shared" si="43"/>
        <v>0</v>
      </c>
      <c r="AI94" s="177">
        <f t="shared" si="43"/>
        <v>0</v>
      </c>
      <c r="AJ94" s="177">
        <f t="shared" si="43"/>
        <v>0</v>
      </c>
      <c r="AK94" s="177">
        <f t="shared" si="43"/>
        <v>0</v>
      </c>
      <c r="AL94" s="177">
        <f t="shared" si="43"/>
        <v>0</v>
      </c>
      <c r="AM94" s="177">
        <f t="shared" si="43"/>
        <v>0</v>
      </c>
      <c r="AN94" s="177">
        <f t="shared" si="43"/>
        <v>0</v>
      </c>
      <c r="AO94" s="177">
        <f t="shared" si="43"/>
        <v>0</v>
      </c>
      <c r="AP94" s="177">
        <f t="shared" si="43"/>
        <v>0</v>
      </c>
      <c r="AQ94" s="177">
        <f t="shared" si="42"/>
        <v>0</v>
      </c>
      <c r="AR94" s="177">
        <f t="shared" si="42"/>
        <v>0</v>
      </c>
      <c r="AS94" s="177">
        <f t="shared" si="42"/>
        <v>0</v>
      </c>
      <c r="AT94" s="177">
        <f t="shared" si="42"/>
        <v>0</v>
      </c>
      <c r="AU94" s="177">
        <f t="shared" si="42"/>
        <v>0</v>
      </c>
      <c r="AV94" s="177">
        <f t="shared" si="42"/>
        <v>0</v>
      </c>
      <c r="AW94" s="177">
        <f t="shared" si="42"/>
        <v>0</v>
      </c>
      <c r="AX94" s="177">
        <f t="shared" si="42"/>
        <v>0</v>
      </c>
      <c r="AY94" s="177">
        <f t="shared" si="42"/>
        <v>0</v>
      </c>
      <c r="AZ94" s="177">
        <f t="shared" si="42"/>
        <v>0</v>
      </c>
      <c r="BA94" s="177">
        <f t="shared" si="42"/>
        <v>0</v>
      </c>
      <c r="BB94" s="177">
        <f t="shared" si="42"/>
        <v>0</v>
      </c>
      <c r="BC94" s="177">
        <f t="shared" si="42"/>
        <v>0</v>
      </c>
      <c r="BD94" s="177">
        <f t="shared" si="42"/>
        <v>0</v>
      </c>
      <c r="BE94" s="177">
        <f t="shared" si="42"/>
        <v>0</v>
      </c>
      <c r="BF94" s="177">
        <f t="shared" si="44"/>
        <v>0</v>
      </c>
      <c r="BG94" s="67"/>
      <c r="BH94" s="67"/>
    </row>
    <row r="95" spans="1:60" hidden="1" outlineLevel="1" x14ac:dyDescent="0.2">
      <c r="A95" s="67"/>
      <c r="B95" s="67"/>
      <c r="C95" s="67"/>
      <c r="D95" s="178">
        <f t="shared" si="41"/>
        <v>24</v>
      </c>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177" t="e">
        <f>AG$66</f>
        <v>#NUM!</v>
      </c>
      <c r="AI95" s="177">
        <f t="shared" si="43"/>
        <v>0</v>
      </c>
      <c r="AJ95" s="177">
        <f t="shared" si="43"/>
        <v>0</v>
      </c>
      <c r="AK95" s="177">
        <f t="shared" si="43"/>
        <v>0</v>
      </c>
      <c r="AL95" s="177">
        <f t="shared" si="43"/>
        <v>0</v>
      </c>
      <c r="AM95" s="177">
        <f t="shared" si="43"/>
        <v>0</v>
      </c>
      <c r="AN95" s="177">
        <f t="shared" si="43"/>
        <v>0</v>
      </c>
      <c r="AO95" s="177">
        <f t="shared" si="43"/>
        <v>0</v>
      </c>
      <c r="AP95" s="177">
        <f t="shared" si="43"/>
        <v>0</v>
      </c>
      <c r="AQ95" s="177">
        <f t="shared" si="42"/>
        <v>0</v>
      </c>
      <c r="AR95" s="177">
        <f t="shared" si="42"/>
        <v>0</v>
      </c>
      <c r="AS95" s="177">
        <f t="shared" si="42"/>
        <v>0</v>
      </c>
      <c r="AT95" s="177">
        <f t="shared" si="42"/>
        <v>0</v>
      </c>
      <c r="AU95" s="177">
        <f t="shared" si="42"/>
        <v>0</v>
      </c>
      <c r="AV95" s="177">
        <f t="shared" si="42"/>
        <v>0</v>
      </c>
      <c r="AW95" s="177">
        <f t="shared" si="42"/>
        <v>0</v>
      </c>
      <c r="AX95" s="177">
        <f t="shared" si="42"/>
        <v>0</v>
      </c>
      <c r="AY95" s="177">
        <f t="shared" si="42"/>
        <v>0</v>
      </c>
      <c r="AZ95" s="177">
        <f t="shared" si="42"/>
        <v>0</v>
      </c>
      <c r="BA95" s="177">
        <f t="shared" si="42"/>
        <v>0</v>
      </c>
      <c r="BB95" s="177">
        <f t="shared" si="42"/>
        <v>0</v>
      </c>
      <c r="BC95" s="177">
        <f t="shared" si="42"/>
        <v>0</v>
      </c>
      <c r="BD95" s="177">
        <f t="shared" si="42"/>
        <v>0</v>
      </c>
      <c r="BE95" s="177">
        <f t="shared" si="42"/>
        <v>0</v>
      </c>
      <c r="BF95" s="177">
        <f t="shared" si="44"/>
        <v>0</v>
      </c>
      <c r="BG95" s="67"/>
      <c r="BH95" s="67"/>
    </row>
    <row r="96" spans="1:60" hidden="1" outlineLevel="1" x14ac:dyDescent="0.2">
      <c r="A96" s="67"/>
      <c r="B96" s="67"/>
      <c r="C96" s="67"/>
      <c r="D96" s="178">
        <f t="shared" si="41"/>
        <v>25</v>
      </c>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177" t="e">
        <f>AH$66</f>
        <v>#NUM!</v>
      </c>
      <c r="AJ96" s="177">
        <f t="shared" si="43"/>
        <v>0</v>
      </c>
      <c r="AK96" s="177">
        <f t="shared" si="43"/>
        <v>0</v>
      </c>
      <c r="AL96" s="177">
        <f t="shared" si="43"/>
        <v>0</v>
      </c>
      <c r="AM96" s="177">
        <f t="shared" si="43"/>
        <v>0</v>
      </c>
      <c r="AN96" s="177">
        <f t="shared" si="43"/>
        <v>0</v>
      </c>
      <c r="AO96" s="177">
        <f t="shared" si="43"/>
        <v>0</v>
      </c>
      <c r="AP96" s="177">
        <f t="shared" si="43"/>
        <v>0</v>
      </c>
      <c r="AQ96" s="177">
        <f t="shared" si="42"/>
        <v>0</v>
      </c>
      <c r="AR96" s="177">
        <f t="shared" si="42"/>
        <v>0</v>
      </c>
      <c r="AS96" s="177">
        <f t="shared" si="42"/>
        <v>0</v>
      </c>
      <c r="AT96" s="177">
        <f t="shared" si="42"/>
        <v>0</v>
      </c>
      <c r="AU96" s="177">
        <f t="shared" si="42"/>
        <v>0</v>
      </c>
      <c r="AV96" s="177">
        <f t="shared" si="42"/>
        <v>0</v>
      </c>
      <c r="AW96" s="177">
        <f t="shared" si="42"/>
        <v>0</v>
      </c>
      <c r="AX96" s="177">
        <f t="shared" si="42"/>
        <v>0</v>
      </c>
      <c r="AY96" s="177">
        <f t="shared" si="42"/>
        <v>0</v>
      </c>
      <c r="AZ96" s="177">
        <f t="shared" si="42"/>
        <v>0</v>
      </c>
      <c r="BA96" s="177">
        <f t="shared" si="42"/>
        <v>0</v>
      </c>
      <c r="BB96" s="177">
        <f t="shared" si="42"/>
        <v>0</v>
      </c>
      <c r="BC96" s="177">
        <f t="shared" si="42"/>
        <v>0</v>
      </c>
      <c r="BD96" s="177">
        <f t="shared" si="42"/>
        <v>0</v>
      </c>
      <c r="BE96" s="177">
        <f t="shared" si="42"/>
        <v>0</v>
      </c>
      <c r="BF96" s="177">
        <f t="shared" si="44"/>
        <v>0</v>
      </c>
      <c r="BG96" s="67"/>
      <c r="BH96" s="67"/>
    </row>
    <row r="97" spans="1:60" hidden="1" outlineLevel="1" x14ac:dyDescent="0.2">
      <c r="A97" s="67"/>
      <c r="B97" s="67"/>
      <c r="C97" s="67"/>
      <c r="D97" s="178">
        <f t="shared" si="41"/>
        <v>26</v>
      </c>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177" t="e">
        <f>AI$66</f>
        <v>#NUM!</v>
      </c>
      <c r="AK97" s="177">
        <f t="shared" si="43"/>
        <v>0</v>
      </c>
      <c r="AL97" s="177">
        <f t="shared" si="43"/>
        <v>0</v>
      </c>
      <c r="AM97" s="177">
        <f t="shared" si="43"/>
        <v>0</v>
      </c>
      <c r="AN97" s="177">
        <f t="shared" si="43"/>
        <v>0</v>
      </c>
      <c r="AO97" s="177">
        <f t="shared" si="43"/>
        <v>0</v>
      </c>
      <c r="AP97" s="177">
        <f t="shared" si="43"/>
        <v>0</v>
      </c>
      <c r="AQ97" s="177">
        <f t="shared" si="42"/>
        <v>0</v>
      </c>
      <c r="AR97" s="177">
        <f t="shared" si="42"/>
        <v>0</v>
      </c>
      <c r="AS97" s="177">
        <f t="shared" si="42"/>
        <v>0</v>
      </c>
      <c r="AT97" s="177">
        <f t="shared" si="42"/>
        <v>0</v>
      </c>
      <c r="AU97" s="177">
        <f t="shared" si="42"/>
        <v>0</v>
      </c>
      <c r="AV97" s="177">
        <f t="shared" si="42"/>
        <v>0</v>
      </c>
      <c r="AW97" s="177">
        <f t="shared" si="42"/>
        <v>0</v>
      </c>
      <c r="AX97" s="177">
        <f t="shared" si="42"/>
        <v>0</v>
      </c>
      <c r="AY97" s="177">
        <f t="shared" si="42"/>
        <v>0</v>
      </c>
      <c r="AZ97" s="177">
        <f t="shared" si="42"/>
        <v>0</v>
      </c>
      <c r="BA97" s="177">
        <f t="shared" si="42"/>
        <v>0</v>
      </c>
      <c r="BB97" s="177">
        <f t="shared" si="42"/>
        <v>0</v>
      </c>
      <c r="BC97" s="177">
        <f t="shared" si="42"/>
        <v>0</v>
      </c>
      <c r="BD97" s="177">
        <f t="shared" si="42"/>
        <v>0</v>
      </c>
      <c r="BE97" s="177">
        <f t="shared" si="42"/>
        <v>0</v>
      </c>
      <c r="BF97" s="177">
        <f t="shared" si="44"/>
        <v>0</v>
      </c>
      <c r="BG97" s="67"/>
      <c r="BH97" s="67"/>
    </row>
    <row r="98" spans="1:60" hidden="1" outlineLevel="1" x14ac:dyDescent="0.2">
      <c r="A98" s="67"/>
      <c r="B98" s="67"/>
      <c r="C98" s="67"/>
      <c r="D98" s="178">
        <f t="shared" si="41"/>
        <v>27</v>
      </c>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177" t="e">
        <f>AJ$66</f>
        <v>#NUM!</v>
      </c>
      <c r="AL98" s="177">
        <f t="shared" si="43"/>
        <v>0</v>
      </c>
      <c r="AM98" s="177">
        <f t="shared" si="43"/>
        <v>0</v>
      </c>
      <c r="AN98" s="177">
        <f t="shared" si="43"/>
        <v>0</v>
      </c>
      <c r="AO98" s="177">
        <f t="shared" si="43"/>
        <v>0</v>
      </c>
      <c r="AP98" s="177">
        <f t="shared" si="43"/>
        <v>0</v>
      </c>
      <c r="AQ98" s="177">
        <f t="shared" si="42"/>
        <v>0</v>
      </c>
      <c r="AR98" s="177">
        <f t="shared" si="42"/>
        <v>0</v>
      </c>
      <c r="AS98" s="177">
        <f t="shared" si="42"/>
        <v>0</v>
      </c>
      <c r="AT98" s="177">
        <f t="shared" si="42"/>
        <v>0</v>
      </c>
      <c r="AU98" s="177">
        <f t="shared" si="42"/>
        <v>0</v>
      </c>
      <c r="AV98" s="177">
        <f t="shared" si="42"/>
        <v>0</v>
      </c>
      <c r="AW98" s="177">
        <f t="shared" si="42"/>
        <v>0</v>
      </c>
      <c r="AX98" s="177">
        <f t="shared" si="42"/>
        <v>0</v>
      </c>
      <c r="AY98" s="177">
        <f t="shared" si="42"/>
        <v>0</v>
      </c>
      <c r="AZ98" s="177">
        <f t="shared" si="42"/>
        <v>0</v>
      </c>
      <c r="BA98" s="177">
        <f t="shared" si="42"/>
        <v>0</v>
      </c>
      <c r="BB98" s="177">
        <f t="shared" si="42"/>
        <v>0</v>
      </c>
      <c r="BC98" s="177">
        <f t="shared" si="42"/>
        <v>0</v>
      </c>
      <c r="BD98" s="177">
        <f t="shared" si="42"/>
        <v>0</v>
      </c>
      <c r="BE98" s="177">
        <f t="shared" si="42"/>
        <v>0</v>
      </c>
      <c r="BF98" s="177">
        <f t="shared" si="44"/>
        <v>0</v>
      </c>
      <c r="BG98" s="67"/>
      <c r="BH98" s="67"/>
    </row>
    <row r="99" spans="1:60" hidden="1" outlineLevel="1" x14ac:dyDescent="0.2">
      <c r="A99" s="67"/>
      <c r="B99" s="67"/>
      <c r="C99" s="67"/>
      <c r="D99" s="178">
        <f t="shared" si="41"/>
        <v>28</v>
      </c>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177" t="e">
        <f>AK$66</f>
        <v>#NUM!</v>
      </c>
      <c r="AM99" s="177">
        <f t="shared" si="43"/>
        <v>0</v>
      </c>
      <c r="AN99" s="177">
        <f t="shared" si="43"/>
        <v>0</v>
      </c>
      <c r="AO99" s="177">
        <f t="shared" si="43"/>
        <v>0</v>
      </c>
      <c r="AP99" s="177">
        <f t="shared" si="43"/>
        <v>0</v>
      </c>
      <c r="AQ99" s="177">
        <f t="shared" si="42"/>
        <v>0</v>
      </c>
      <c r="AR99" s="177">
        <f t="shared" si="42"/>
        <v>0</v>
      </c>
      <c r="AS99" s="177">
        <f t="shared" si="42"/>
        <v>0</v>
      </c>
      <c r="AT99" s="177">
        <f t="shared" si="42"/>
        <v>0</v>
      </c>
      <c r="AU99" s="177">
        <f t="shared" si="42"/>
        <v>0</v>
      </c>
      <c r="AV99" s="177">
        <f t="shared" si="42"/>
        <v>0</v>
      </c>
      <c r="AW99" s="177">
        <f t="shared" si="42"/>
        <v>0</v>
      </c>
      <c r="AX99" s="177">
        <f t="shared" si="42"/>
        <v>0</v>
      </c>
      <c r="AY99" s="177">
        <f t="shared" si="42"/>
        <v>0</v>
      </c>
      <c r="AZ99" s="177">
        <f t="shared" si="42"/>
        <v>0</v>
      </c>
      <c r="BA99" s="177">
        <f t="shared" si="42"/>
        <v>0</v>
      </c>
      <c r="BB99" s="177">
        <f t="shared" si="42"/>
        <v>0</v>
      </c>
      <c r="BC99" s="177">
        <f t="shared" si="42"/>
        <v>0</v>
      </c>
      <c r="BD99" s="177">
        <f t="shared" si="42"/>
        <v>0</v>
      </c>
      <c r="BE99" s="177">
        <f t="shared" si="42"/>
        <v>0</v>
      </c>
      <c r="BF99" s="177">
        <f t="shared" si="44"/>
        <v>0</v>
      </c>
      <c r="BG99" s="67"/>
      <c r="BH99" s="67"/>
    </row>
    <row r="100" spans="1:60" collapsed="1" x14ac:dyDescent="0.2">
      <c r="A100" s="67"/>
      <c r="B100" s="67"/>
      <c r="C100" s="67"/>
      <c r="D100" s="178">
        <f t="shared" si="41"/>
        <v>29</v>
      </c>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177" t="e">
        <f>AL$66</f>
        <v>#NUM!</v>
      </c>
      <c r="AN100" s="177">
        <f t="shared" si="43"/>
        <v>0</v>
      </c>
      <c r="AO100" s="177">
        <f t="shared" si="43"/>
        <v>0</v>
      </c>
      <c r="AP100" s="177">
        <f t="shared" si="43"/>
        <v>0</v>
      </c>
      <c r="AQ100" s="177">
        <f t="shared" si="42"/>
        <v>0</v>
      </c>
      <c r="AR100" s="177">
        <f t="shared" si="42"/>
        <v>0</v>
      </c>
      <c r="AS100" s="177">
        <f t="shared" si="42"/>
        <v>0</v>
      </c>
      <c r="AT100" s="177">
        <f t="shared" si="42"/>
        <v>0</v>
      </c>
      <c r="AU100" s="177">
        <f t="shared" si="42"/>
        <v>0</v>
      </c>
      <c r="AV100" s="177">
        <f t="shared" si="42"/>
        <v>0</v>
      </c>
      <c r="AW100" s="177">
        <f t="shared" si="42"/>
        <v>0</v>
      </c>
      <c r="AX100" s="177">
        <f t="shared" si="42"/>
        <v>0</v>
      </c>
      <c r="AY100" s="177">
        <f t="shared" si="42"/>
        <v>0</v>
      </c>
      <c r="AZ100" s="177">
        <f t="shared" si="42"/>
        <v>0</v>
      </c>
      <c r="BA100" s="177">
        <f t="shared" si="42"/>
        <v>0</v>
      </c>
      <c r="BB100" s="177">
        <f t="shared" si="42"/>
        <v>0</v>
      </c>
      <c r="BC100" s="177">
        <f t="shared" si="42"/>
        <v>0</v>
      </c>
      <c r="BD100" s="177">
        <f t="shared" si="42"/>
        <v>0</v>
      </c>
      <c r="BE100" s="177">
        <f t="shared" si="42"/>
        <v>0</v>
      </c>
      <c r="BF100" s="177">
        <f t="shared" si="44"/>
        <v>0</v>
      </c>
      <c r="BG100" s="67"/>
      <c r="BH100" s="67"/>
    </row>
    <row r="101" spans="1:60" ht="12" hidden="1" customHeight="1" outlineLevel="1" x14ac:dyDescent="0.2">
      <c r="A101" s="67"/>
      <c r="B101" s="67"/>
      <c r="C101" s="67"/>
      <c r="D101" s="178">
        <f t="shared" si="41"/>
        <v>30</v>
      </c>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177" t="e">
        <f>AM$66</f>
        <v>#NUM!</v>
      </c>
      <c r="AO101" s="177">
        <f t="shared" si="43"/>
        <v>0</v>
      </c>
      <c r="AP101" s="177">
        <f t="shared" si="43"/>
        <v>0</v>
      </c>
      <c r="AQ101" s="177">
        <f t="shared" si="42"/>
        <v>0</v>
      </c>
      <c r="AR101" s="177">
        <f t="shared" si="42"/>
        <v>0</v>
      </c>
      <c r="AS101" s="177">
        <f t="shared" si="42"/>
        <v>0</v>
      </c>
      <c r="AT101" s="177">
        <f t="shared" si="42"/>
        <v>0</v>
      </c>
      <c r="AU101" s="177">
        <f t="shared" si="42"/>
        <v>0</v>
      </c>
      <c r="AV101" s="177">
        <f t="shared" si="42"/>
        <v>0</v>
      </c>
      <c r="AW101" s="177">
        <f t="shared" si="42"/>
        <v>0</v>
      </c>
      <c r="AX101" s="177">
        <f t="shared" si="42"/>
        <v>0</v>
      </c>
      <c r="AY101" s="177">
        <f t="shared" si="42"/>
        <v>0</v>
      </c>
      <c r="AZ101" s="177">
        <f t="shared" si="42"/>
        <v>0</v>
      </c>
      <c r="BA101" s="177">
        <f t="shared" si="42"/>
        <v>0</v>
      </c>
      <c r="BB101" s="177">
        <f t="shared" si="42"/>
        <v>0</v>
      </c>
      <c r="BC101" s="177">
        <f t="shared" si="42"/>
        <v>0</v>
      </c>
      <c r="BD101" s="177">
        <f t="shared" si="42"/>
        <v>0</v>
      </c>
      <c r="BE101" s="177">
        <f t="shared" si="42"/>
        <v>0</v>
      </c>
      <c r="BF101" s="177">
        <f t="shared" si="44"/>
        <v>0</v>
      </c>
      <c r="BG101" s="67"/>
      <c r="BH101" s="67"/>
    </row>
    <row r="102" spans="1:60" hidden="1" outlineLevel="1" x14ac:dyDescent="0.2">
      <c r="A102" s="67"/>
      <c r="B102" s="67"/>
      <c r="C102" s="67"/>
      <c r="D102" s="178">
        <f t="shared" si="41"/>
        <v>31</v>
      </c>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177" t="e">
        <f>AN$66</f>
        <v>#NUM!</v>
      </c>
      <c r="AP102" s="177">
        <f t="shared" si="43"/>
        <v>0</v>
      </c>
      <c r="AQ102" s="177">
        <f t="shared" ref="AQ102:BF117" si="45">IF((AQ$5-$D102)&lt;=BondMat,AP102,0)</f>
        <v>0</v>
      </c>
      <c r="AR102" s="177">
        <f t="shared" si="45"/>
        <v>0</v>
      </c>
      <c r="AS102" s="177">
        <f t="shared" si="45"/>
        <v>0</v>
      </c>
      <c r="AT102" s="177">
        <f t="shared" si="45"/>
        <v>0</v>
      </c>
      <c r="AU102" s="177">
        <f t="shared" si="45"/>
        <v>0</v>
      </c>
      <c r="AV102" s="177">
        <f t="shared" si="45"/>
        <v>0</v>
      </c>
      <c r="AW102" s="177">
        <f t="shared" si="45"/>
        <v>0</v>
      </c>
      <c r="AX102" s="177">
        <f t="shared" si="45"/>
        <v>0</v>
      </c>
      <c r="AY102" s="177">
        <f t="shared" si="45"/>
        <v>0</v>
      </c>
      <c r="AZ102" s="177">
        <f t="shared" si="45"/>
        <v>0</v>
      </c>
      <c r="BA102" s="177">
        <f t="shared" si="45"/>
        <v>0</v>
      </c>
      <c r="BB102" s="177">
        <f t="shared" si="45"/>
        <v>0</v>
      </c>
      <c r="BC102" s="177">
        <f t="shared" si="45"/>
        <v>0</v>
      </c>
      <c r="BD102" s="177">
        <f t="shared" si="45"/>
        <v>0</v>
      </c>
      <c r="BE102" s="177">
        <f t="shared" si="45"/>
        <v>0</v>
      </c>
      <c r="BF102" s="177">
        <f t="shared" si="44"/>
        <v>0</v>
      </c>
      <c r="BG102" s="67"/>
      <c r="BH102" s="67"/>
    </row>
    <row r="103" spans="1:60" hidden="1" outlineLevel="1" x14ac:dyDescent="0.2">
      <c r="A103" s="67"/>
      <c r="B103" s="67"/>
      <c r="C103" s="67"/>
      <c r="D103" s="178">
        <f t="shared" si="41"/>
        <v>32</v>
      </c>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177" t="e">
        <f>AO$66</f>
        <v>#NUM!</v>
      </c>
      <c r="AQ103" s="177">
        <f t="shared" si="45"/>
        <v>0</v>
      </c>
      <c r="AR103" s="177">
        <f t="shared" si="45"/>
        <v>0</v>
      </c>
      <c r="AS103" s="177">
        <f t="shared" si="45"/>
        <v>0</v>
      </c>
      <c r="AT103" s="177">
        <f t="shared" si="45"/>
        <v>0</v>
      </c>
      <c r="AU103" s="177">
        <f t="shared" si="45"/>
        <v>0</v>
      </c>
      <c r="AV103" s="177">
        <f t="shared" si="45"/>
        <v>0</v>
      </c>
      <c r="AW103" s="177">
        <f t="shared" si="45"/>
        <v>0</v>
      </c>
      <c r="AX103" s="177">
        <f t="shared" si="45"/>
        <v>0</v>
      </c>
      <c r="AY103" s="177">
        <f t="shared" si="45"/>
        <v>0</v>
      </c>
      <c r="AZ103" s="177">
        <f t="shared" si="45"/>
        <v>0</v>
      </c>
      <c r="BA103" s="177">
        <f t="shared" si="45"/>
        <v>0</v>
      </c>
      <c r="BB103" s="177">
        <f t="shared" si="45"/>
        <v>0</v>
      </c>
      <c r="BC103" s="177">
        <f t="shared" si="45"/>
        <v>0</v>
      </c>
      <c r="BD103" s="177">
        <f t="shared" si="45"/>
        <v>0</v>
      </c>
      <c r="BE103" s="177">
        <f t="shared" si="45"/>
        <v>0</v>
      </c>
      <c r="BF103" s="177">
        <f t="shared" si="44"/>
        <v>0</v>
      </c>
      <c r="BG103" s="67"/>
      <c r="BH103" s="67"/>
    </row>
    <row r="104" spans="1:60" hidden="1" outlineLevel="1" x14ac:dyDescent="0.2">
      <c r="A104" s="67"/>
      <c r="B104" s="67"/>
      <c r="C104" s="67"/>
      <c r="D104" s="178">
        <f t="shared" si="41"/>
        <v>33</v>
      </c>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177" t="e">
        <f>AP$66</f>
        <v>#NUM!</v>
      </c>
      <c r="AR104" s="177">
        <f t="shared" si="45"/>
        <v>0</v>
      </c>
      <c r="AS104" s="177">
        <f t="shared" si="45"/>
        <v>0</v>
      </c>
      <c r="AT104" s="177">
        <f t="shared" si="45"/>
        <v>0</v>
      </c>
      <c r="AU104" s="177">
        <f t="shared" si="45"/>
        <v>0</v>
      </c>
      <c r="AV104" s="177">
        <f t="shared" si="45"/>
        <v>0</v>
      </c>
      <c r="AW104" s="177">
        <f t="shared" si="45"/>
        <v>0</v>
      </c>
      <c r="AX104" s="177">
        <f t="shared" si="45"/>
        <v>0</v>
      </c>
      <c r="AY104" s="177">
        <f t="shared" si="45"/>
        <v>0</v>
      </c>
      <c r="AZ104" s="177">
        <f t="shared" si="45"/>
        <v>0</v>
      </c>
      <c r="BA104" s="177">
        <f t="shared" si="45"/>
        <v>0</v>
      </c>
      <c r="BB104" s="177">
        <f t="shared" si="45"/>
        <v>0</v>
      </c>
      <c r="BC104" s="177">
        <f t="shared" si="45"/>
        <v>0</v>
      </c>
      <c r="BD104" s="177">
        <f t="shared" si="45"/>
        <v>0</v>
      </c>
      <c r="BE104" s="177">
        <f t="shared" si="45"/>
        <v>0</v>
      </c>
      <c r="BF104" s="177">
        <f t="shared" si="44"/>
        <v>0</v>
      </c>
      <c r="BG104" s="67"/>
      <c r="BH104" s="67"/>
    </row>
    <row r="105" spans="1:60" hidden="1" outlineLevel="1" x14ac:dyDescent="0.2">
      <c r="A105" s="67"/>
      <c r="B105" s="67"/>
      <c r="C105" s="67"/>
      <c r="D105" s="178">
        <f t="shared" si="41"/>
        <v>34</v>
      </c>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177" t="e">
        <f>AQ$66</f>
        <v>#NUM!</v>
      </c>
      <c r="AS105" s="177">
        <f t="shared" si="45"/>
        <v>0</v>
      </c>
      <c r="AT105" s="177">
        <f t="shared" si="45"/>
        <v>0</v>
      </c>
      <c r="AU105" s="177">
        <f t="shared" si="45"/>
        <v>0</v>
      </c>
      <c r="AV105" s="177">
        <f t="shared" si="45"/>
        <v>0</v>
      </c>
      <c r="AW105" s="177">
        <f t="shared" si="45"/>
        <v>0</v>
      </c>
      <c r="AX105" s="177">
        <f t="shared" si="45"/>
        <v>0</v>
      </c>
      <c r="AY105" s="177">
        <f t="shared" si="45"/>
        <v>0</v>
      </c>
      <c r="AZ105" s="177">
        <f t="shared" si="45"/>
        <v>0</v>
      </c>
      <c r="BA105" s="177">
        <f t="shared" si="45"/>
        <v>0</v>
      </c>
      <c r="BB105" s="177">
        <f t="shared" si="45"/>
        <v>0</v>
      </c>
      <c r="BC105" s="177">
        <f t="shared" si="45"/>
        <v>0</v>
      </c>
      <c r="BD105" s="177">
        <f t="shared" si="45"/>
        <v>0</v>
      </c>
      <c r="BE105" s="177">
        <f t="shared" si="45"/>
        <v>0</v>
      </c>
      <c r="BF105" s="177">
        <f t="shared" si="45"/>
        <v>0</v>
      </c>
      <c r="BG105" s="67"/>
      <c r="BH105" s="67"/>
    </row>
    <row r="106" spans="1:60" hidden="1" outlineLevel="1" x14ac:dyDescent="0.2">
      <c r="A106" s="67"/>
      <c r="B106" s="67"/>
      <c r="C106" s="67"/>
      <c r="D106" s="178">
        <f t="shared" si="41"/>
        <v>35</v>
      </c>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177" t="e">
        <f>AR$66</f>
        <v>#NUM!</v>
      </c>
      <c r="AT106" s="177">
        <f t="shared" si="45"/>
        <v>0</v>
      </c>
      <c r="AU106" s="177">
        <f t="shared" si="45"/>
        <v>0</v>
      </c>
      <c r="AV106" s="177">
        <f t="shared" si="45"/>
        <v>0</v>
      </c>
      <c r="AW106" s="177">
        <f t="shared" si="45"/>
        <v>0</v>
      </c>
      <c r="AX106" s="177">
        <f t="shared" si="45"/>
        <v>0</v>
      </c>
      <c r="AY106" s="177">
        <f t="shared" si="45"/>
        <v>0</v>
      </c>
      <c r="AZ106" s="177">
        <f t="shared" si="45"/>
        <v>0</v>
      </c>
      <c r="BA106" s="177">
        <f t="shared" si="45"/>
        <v>0</v>
      </c>
      <c r="BB106" s="177">
        <f t="shared" si="45"/>
        <v>0</v>
      </c>
      <c r="BC106" s="177">
        <f t="shared" si="45"/>
        <v>0</v>
      </c>
      <c r="BD106" s="177">
        <f t="shared" si="45"/>
        <v>0</v>
      </c>
      <c r="BE106" s="177">
        <f t="shared" si="45"/>
        <v>0</v>
      </c>
      <c r="BF106" s="177">
        <f t="shared" si="45"/>
        <v>0</v>
      </c>
      <c r="BG106" s="67"/>
      <c r="BH106" s="67"/>
    </row>
    <row r="107" spans="1:60" hidden="1" outlineLevel="1" x14ac:dyDescent="0.2">
      <c r="A107" s="67"/>
      <c r="B107" s="67"/>
      <c r="C107" s="67"/>
      <c r="D107" s="178">
        <f t="shared" si="41"/>
        <v>36</v>
      </c>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177" t="e">
        <f>AS$66</f>
        <v>#NUM!</v>
      </c>
      <c r="AU107" s="177">
        <f t="shared" si="45"/>
        <v>0</v>
      </c>
      <c r="AV107" s="177">
        <f t="shared" si="45"/>
        <v>0</v>
      </c>
      <c r="AW107" s="177">
        <f t="shared" si="45"/>
        <v>0</v>
      </c>
      <c r="AX107" s="177">
        <f t="shared" si="45"/>
        <v>0</v>
      </c>
      <c r="AY107" s="177">
        <f t="shared" si="45"/>
        <v>0</v>
      </c>
      <c r="AZ107" s="177">
        <f t="shared" si="45"/>
        <v>0</v>
      </c>
      <c r="BA107" s="177">
        <f t="shared" si="45"/>
        <v>0</v>
      </c>
      <c r="BB107" s="177">
        <f t="shared" si="45"/>
        <v>0</v>
      </c>
      <c r="BC107" s="177">
        <f t="shared" si="45"/>
        <v>0</v>
      </c>
      <c r="BD107" s="177">
        <f t="shared" si="45"/>
        <v>0</v>
      </c>
      <c r="BE107" s="177">
        <f t="shared" si="45"/>
        <v>0</v>
      </c>
      <c r="BF107" s="177">
        <f t="shared" si="45"/>
        <v>0</v>
      </c>
      <c r="BG107" s="67"/>
      <c r="BH107" s="67"/>
    </row>
    <row r="108" spans="1:60" hidden="1" outlineLevel="1" x14ac:dyDescent="0.2">
      <c r="A108" s="67"/>
      <c r="B108" s="67"/>
      <c r="C108" s="67"/>
      <c r="D108" s="178">
        <f t="shared" si="41"/>
        <v>37</v>
      </c>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177" t="e">
        <f>AT$66</f>
        <v>#NUM!</v>
      </c>
      <c r="AV108" s="177">
        <f t="shared" si="45"/>
        <v>0</v>
      </c>
      <c r="AW108" s="177">
        <f t="shared" si="45"/>
        <v>0</v>
      </c>
      <c r="AX108" s="177">
        <f t="shared" si="45"/>
        <v>0</v>
      </c>
      <c r="AY108" s="177">
        <f t="shared" si="45"/>
        <v>0</v>
      </c>
      <c r="AZ108" s="177">
        <f t="shared" si="45"/>
        <v>0</v>
      </c>
      <c r="BA108" s="177">
        <f t="shared" si="45"/>
        <v>0</v>
      </c>
      <c r="BB108" s="177">
        <f t="shared" si="45"/>
        <v>0</v>
      </c>
      <c r="BC108" s="177">
        <f t="shared" si="45"/>
        <v>0</v>
      </c>
      <c r="BD108" s="177">
        <f t="shared" si="45"/>
        <v>0</v>
      </c>
      <c r="BE108" s="177">
        <f t="shared" si="45"/>
        <v>0</v>
      </c>
      <c r="BF108" s="177">
        <f t="shared" si="45"/>
        <v>0</v>
      </c>
      <c r="BG108" s="67"/>
      <c r="BH108" s="67"/>
    </row>
    <row r="109" spans="1:60" hidden="1" outlineLevel="1" x14ac:dyDescent="0.2">
      <c r="A109" s="67"/>
      <c r="B109" s="67"/>
      <c r="C109" s="67"/>
      <c r="D109" s="178">
        <f t="shared" si="41"/>
        <v>38</v>
      </c>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177" t="e">
        <f>AU$66</f>
        <v>#NUM!</v>
      </c>
      <c r="AW109" s="177">
        <f t="shared" si="45"/>
        <v>0</v>
      </c>
      <c r="AX109" s="177">
        <f t="shared" si="45"/>
        <v>0</v>
      </c>
      <c r="AY109" s="177">
        <f t="shared" si="45"/>
        <v>0</v>
      </c>
      <c r="AZ109" s="177">
        <f t="shared" si="45"/>
        <v>0</v>
      </c>
      <c r="BA109" s="177">
        <f t="shared" si="45"/>
        <v>0</v>
      </c>
      <c r="BB109" s="177">
        <f t="shared" si="45"/>
        <v>0</v>
      </c>
      <c r="BC109" s="177">
        <f t="shared" si="45"/>
        <v>0</v>
      </c>
      <c r="BD109" s="177">
        <f t="shared" si="45"/>
        <v>0</v>
      </c>
      <c r="BE109" s="177">
        <f t="shared" si="45"/>
        <v>0</v>
      </c>
      <c r="BF109" s="177">
        <f t="shared" si="45"/>
        <v>0</v>
      </c>
      <c r="BG109" s="67"/>
      <c r="BH109" s="67"/>
    </row>
    <row r="110" spans="1:60" collapsed="1" x14ac:dyDescent="0.2">
      <c r="A110" s="67"/>
      <c r="B110" s="67"/>
      <c r="C110" s="67"/>
      <c r="D110" s="178">
        <f t="shared" si="41"/>
        <v>39</v>
      </c>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177" t="e">
        <f>AV$66</f>
        <v>#NUM!</v>
      </c>
      <c r="AX110" s="177">
        <f t="shared" si="45"/>
        <v>0</v>
      </c>
      <c r="AY110" s="177">
        <f t="shared" si="45"/>
        <v>0</v>
      </c>
      <c r="AZ110" s="177">
        <f t="shared" si="45"/>
        <v>0</v>
      </c>
      <c r="BA110" s="177">
        <f t="shared" si="45"/>
        <v>0</v>
      </c>
      <c r="BB110" s="177">
        <f t="shared" si="45"/>
        <v>0</v>
      </c>
      <c r="BC110" s="177">
        <f t="shared" si="45"/>
        <v>0</v>
      </c>
      <c r="BD110" s="177">
        <f t="shared" si="45"/>
        <v>0</v>
      </c>
      <c r="BE110" s="177">
        <f t="shared" si="45"/>
        <v>0</v>
      </c>
      <c r="BF110" s="177">
        <f t="shared" si="45"/>
        <v>0</v>
      </c>
      <c r="BG110" s="67"/>
      <c r="BH110" s="67"/>
    </row>
    <row r="111" spans="1:60" ht="10.5" hidden="1" customHeight="1" outlineLevel="1" x14ac:dyDescent="0.2">
      <c r="A111" s="67"/>
      <c r="B111" s="67"/>
      <c r="C111" s="67"/>
      <c r="D111" s="178">
        <f t="shared" si="41"/>
        <v>40</v>
      </c>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177" t="e">
        <f>AW$66</f>
        <v>#NUM!</v>
      </c>
      <c r="AY111" s="177">
        <f t="shared" si="45"/>
        <v>0</v>
      </c>
      <c r="AZ111" s="177">
        <f t="shared" si="45"/>
        <v>0</v>
      </c>
      <c r="BA111" s="177">
        <f t="shared" si="45"/>
        <v>0</v>
      </c>
      <c r="BB111" s="177">
        <f t="shared" si="45"/>
        <v>0</v>
      </c>
      <c r="BC111" s="177">
        <f t="shared" si="45"/>
        <v>0</v>
      </c>
      <c r="BD111" s="177">
        <f t="shared" si="45"/>
        <v>0</v>
      </c>
      <c r="BE111" s="177">
        <f t="shared" si="45"/>
        <v>0</v>
      </c>
      <c r="BF111" s="177">
        <f t="shared" si="45"/>
        <v>0</v>
      </c>
      <c r="BG111" s="67"/>
      <c r="BH111" s="67"/>
    </row>
    <row r="112" spans="1:60" hidden="1" outlineLevel="1" x14ac:dyDescent="0.2">
      <c r="A112" s="67"/>
      <c r="B112" s="67"/>
      <c r="C112" s="67"/>
      <c r="D112" s="178">
        <f t="shared" si="41"/>
        <v>41</v>
      </c>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177" t="e">
        <f>AX$66</f>
        <v>#NUM!</v>
      </c>
      <c r="AZ112" s="177">
        <f t="shared" si="45"/>
        <v>0</v>
      </c>
      <c r="BA112" s="177">
        <f t="shared" si="45"/>
        <v>0</v>
      </c>
      <c r="BB112" s="177">
        <f t="shared" si="45"/>
        <v>0</v>
      </c>
      <c r="BC112" s="177">
        <f t="shared" si="45"/>
        <v>0</v>
      </c>
      <c r="BD112" s="177">
        <f t="shared" si="45"/>
        <v>0</v>
      </c>
      <c r="BE112" s="177">
        <f t="shared" si="45"/>
        <v>0</v>
      </c>
      <c r="BF112" s="177">
        <f t="shared" si="45"/>
        <v>0</v>
      </c>
      <c r="BG112" s="67"/>
      <c r="BH112" s="67"/>
    </row>
    <row r="113" spans="1:62" hidden="1" outlineLevel="1" x14ac:dyDescent="0.2">
      <c r="A113" s="67"/>
      <c r="B113" s="67"/>
      <c r="C113" s="67"/>
      <c r="D113" s="178">
        <f t="shared" si="41"/>
        <v>42</v>
      </c>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177" t="e">
        <f>AY$66</f>
        <v>#NUM!</v>
      </c>
      <c r="BA113" s="177">
        <f t="shared" si="45"/>
        <v>0</v>
      </c>
      <c r="BB113" s="177">
        <f t="shared" si="45"/>
        <v>0</v>
      </c>
      <c r="BC113" s="177">
        <f t="shared" si="45"/>
        <v>0</v>
      </c>
      <c r="BD113" s="177">
        <f t="shared" si="45"/>
        <v>0</v>
      </c>
      <c r="BE113" s="177">
        <f t="shared" si="45"/>
        <v>0</v>
      </c>
      <c r="BF113" s="177">
        <f t="shared" si="45"/>
        <v>0</v>
      </c>
      <c r="BG113" s="67"/>
      <c r="BH113" s="67"/>
    </row>
    <row r="114" spans="1:62" hidden="1" outlineLevel="1" x14ac:dyDescent="0.2">
      <c r="A114" s="67"/>
      <c r="B114" s="67"/>
      <c r="C114" s="67"/>
      <c r="D114" s="178">
        <f t="shared" si="41"/>
        <v>43</v>
      </c>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177" t="e">
        <f>AZ$66</f>
        <v>#NUM!</v>
      </c>
      <c r="BB114" s="177">
        <f>IF((BB$5-$D114)&lt;=BondMat,BA114,0)</f>
        <v>0</v>
      </c>
      <c r="BC114" s="177">
        <f>IF((BC$5-$D114)&lt;=BondMat,BB114,0)</f>
        <v>0</v>
      </c>
      <c r="BD114" s="177">
        <f>IF((BD$5-$D114)&lt;=BondMat,BC114,0)</f>
        <v>0</v>
      </c>
      <c r="BE114" s="177">
        <f>IF((BE$5-$D114)&lt;=BondMat,BD114,0)</f>
        <v>0</v>
      </c>
      <c r="BF114" s="177">
        <f t="shared" si="45"/>
        <v>0</v>
      </c>
      <c r="BG114" s="67"/>
      <c r="BH114" s="67"/>
    </row>
    <row r="115" spans="1:62" hidden="1" outlineLevel="1" x14ac:dyDescent="0.2">
      <c r="A115" s="67"/>
      <c r="B115" s="67"/>
      <c r="C115" s="67"/>
      <c r="D115" s="178">
        <f t="shared" si="41"/>
        <v>44</v>
      </c>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177" t="e">
        <f>BA$66</f>
        <v>#NUM!</v>
      </c>
      <c r="BC115" s="177">
        <f>IF((BC$5-$D115)&lt;=BondMat,BB115,0)</f>
        <v>0</v>
      </c>
      <c r="BD115" s="177">
        <f>IF((BD$5-$D115)&lt;=BondMat,BC115,0)</f>
        <v>0</v>
      </c>
      <c r="BE115" s="177">
        <f>IF((BE$5-$D115)&lt;=BondMat,BD115,0)</f>
        <v>0</v>
      </c>
      <c r="BF115" s="177">
        <f t="shared" si="45"/>
        <v>0</v>
      </c>
      <c r="BG115" s="177"/>
      <c r="BH115" s="67"/>
    </row>
    <row r="116" spans="1:62" hidden="1" outlineLevel="1" x14ac:dyDescent="0.2">
      <c r="A116" s="67"/>
      <c r="B116" s="67"/>
      <c r="C116" s="67"/>
      <c r="D116" s="178">
        <f t="shared" si="41"/>
        <v>45</v>
      </c>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177" t="e">
        <f>BB$66</f>
        <v>#NUM!</v>
      </c>
      <c r="BD116" s="177">
        <f>IF((BD$5-$D116)&lt;=BondMat,BC116,0)</f>
        <v>0</v>
      </c>
      <c r="BE116" s="177">
        <f>IF((BE$5-$D116)&lt;=BondMat,BD116,0)</f>
        <v>0</v>
      </c>
      <c r="BF116" s="177">
        <f t="shared" si="45"/>
        <v>0</v>
      </c>
      <c r="BG116" s="177"/>
      <c r="BH116" s="177"/>
    </row>
    <row r="117" spans="1:62" hidden="1" outlineLevel="1" x14ac:dyDescent="0.2">
      <c r="A117" s="67"/>
      <c r="B117" s="67"/>
      <c r="C117" s="67"/>
      <c r="D117" s="178">
        <f t="shared" si="41"/>
        <v>46</v>
      </c>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177" t="e">
        <f>BC$66</f>
        <v>#NUM!</v>
      </c>
      <c r="BE117" s="177">
        <f>IF((BE$5-$D117)&lt;=BondMat,BD117,0)</f>
        <v>0</v>
      </c>
      <c r="BF117" s="177">
        <f t="shared" si="45"/>
        <v>0</v>
      </c>
      <c r="BG117" s="177"/>
      <c r="BH117" s="177"/>
      <c r="BI117" s="29"/>
    </row>
    <row r="118" spans="1:62" hidden="1" outlineLevel="1" x14ac:dyDescent="0.2">
      <c r="A118" s="67"/>
      <c r="B118" s="67"/>
      <c r="C118" s="67"/>
      <c r="D118" s="178">
        <f t="shared" si="41"/>
        <v>47</v>
      </c>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177" t="e">
        <f>BD$66</f>
        <v>#NUM!</v>
      </c>
      <c r="BF118" s="177">
        <f>IF((BF$5-$D118)&lt;=BondMat,BE118,0)</f>
        <v>0</v>
      </c>
      <c r="BG118" s="177"/>
      <c r="BH118" s="177"/>
      <c r="BI118" s="29"/>
      <c r="BJ118" s="29"/>
    </row>
    <row r="119" spans="1:62" hidden="1" outlineLevel="1" x14ac:dyDescent="0.2">
      <c r="A119" s="67"/>
      <c r="B119" s="67"/>
      <c r="C119" s="67"/>
      <c r="D119" s="178">
        <f t="shared" si="41"/>
        <v>48</v>
      </c>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177" t="e">
        <f>BE$66</f>
        <v>#NUM!</v>
      </c>
      <c r="BG119" s="67"/>
      <c r="BH119" s="67"/>
    </row>
    <row r="120" spans="1:62" collapsed="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row>
    <row r="121" spans="1:62" x14ac:dyDescent="0.2">
      <c r="A121" s="67"/>
      <c r="B121" s="67"/>
      <c r="C121" s="67"/>
      <c r="D121" s="178"/>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row>
    <row r="122" spans="1:62" x14ac:dyDescent="0.2">
      <c r="A122" s="67"/>
      <c r="B122" s="67"/>
      <c r="C122" s="67"/>
      <c r="D122" s="178"/>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row>
    <row r="123" spans="1:62"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row>
    <row r="124" spans="1:62"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row>
    <row r="125" spans="1:62"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row>
    <row r="126" spans="1:62"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row>
    <row r="127" spans="1:62"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row>
    <row r="128" spans="1:62"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row>
    <row r="133" spans="4:4" x14ac:dyDescent="0.2">
      <c r="D133" s="22"/>
    </row>
  </sheetData>
  <sheetProtection sheet="1" objects="1" scenarios="1"/>
  <mergeCells count="1">
    <mergeCell ref="A61:K61"/>
  </mergeCells>
  <conditionalFormatting sqref="F30:F31">
    <cfRule type="cellIs" dxfId="3" priority="2" operator="lessThan">
      <formula>0</formula>
    </cfRule>
  </conditionalFormatting>
  <conditionalFormatting sqref="A61:K61">
    <cfRule type="cellIs" dxfId="2" priority="1" operator="equal">
      <formula>"""LS"""</formula>
    </cfRule>
  </conditionalFormatting>
  <dataValidations count="2">
    <dataValidation type="whole" operator="greaterThanOrEqual" allowBlank="1" showInputMessage="1" showErrorMessage="1" errorTitle="Minimum capital life is 5 years" error="Please provide a figure of 5 years or greater than 5 years. Thanks." sqref="E41 E25:E39">
      <formula1>5</formula1>
    </dataValidation>
    <dataValidation type="whole" operator="lessThanOrEqual" allowBlank="1" showInputMessage="1" showErrorMessage="1" errorTitle="Less Please" error="Oops, this should be &lt;= 50._x000a_Thanks." sqref="E40 E42">
      <formula1>50</formula1>
    </dataValidation>
  </dataValidations>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6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F74"/>
  <sheetViews>
    <sheetView showGridLines="0" zoomScale="80" zoomScaleNormal="80" workbookViewId="0">
      <pane xSplit="4" ySplit="7" topLeftCell="E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Col="1" x14ac:dyDescent="0.2"/>
  <cols>
    <col min="1" max="1" width="4.7109375" customWidth="1"/>
    <col min="2" max="3" width="3.28515625" customWidth="1"/>
    <col min="4" max="4" width="27.28515625" customWidth="1"/>
    <col min="5" max="5" width="13.5703125" customWidth="1"/>
    <col min="6" max="6" width="16.42578125" customWidth="1"/>
    <col min="7" max="10" width="13.7109375" customWidth="1"/>
    <col min="11" max="14" width="13.7109375" hidden="1" customWidth="1" outlineLevel="1"/>
    <col min="15" max="15" width="13.7109375" customWidth="1" collapsed="1"/>
    <col min="16" max="19" width="13.7109375" hidden="1" customWidth="1" outlineLevel="1"/>
    <col min="20" max="20" width="13.7109375" customWidth="1" collapsed="1"/>
    <col min="21" max="24" width="13.7109375" hidden="1" customWidth="1" outlineLevel="1"/>
    <col min="25" max="25" width="13.7109375" customWidth="1" collapsed="1"/>
    <col min="26" max="29" width="13.7109375" hidden="1" customWidth="1" outlineLevel="1"/>
    <col min="30" max="30" width="13.7109375" customWidth="1" collapsed="1"/>
    <col min="31" max="34" width="13.7109375" hidden="1" customWidth="1" outlineLevel="1"/>
    <col min="35" max="35" width="13.7109375" customWidth="1" collapsed="1"/>
    <col min="36" max="39" width="13.7109375" hidden="1" customWidth="1" outlineLevel="1"/>
    <col min="40" max="40" width="13.7109375" customWidth="1" collapsed="1"/>
    <col min="41" max="44" width="13.7109375" hidden="1" customWidth="1" outlineLevel="1"/>
    <col min="45" max="45" width="13.7109375" customWidth="1" collapsed="1"/>
    <col min="46" max="49" width="13.7109375" hidden="1" customWidth="1" outlineLevel="1"/>
    <col min="50" max="50" width="13.7109375" customWidth="1" collapsed="1"/>
    <col min="51" max="54" width="13.7109375" hidden="1" customWidth="1" outlineLevel="1"/>
    <col min="55" max="55" width="13.7109375" customWidth="1" collapsed="1"/>
    <col min="56" max="56" width="6" customWidth="1"/>
    <col min="57" max="57" width="10.85546875" customWidth="1"/>
  </cols>
  <sheetData>
    <row r="1" spans="1:55" s="16" customFormat="1" ht="24.75" customHeight="1" x14ac:dyDescent="0.2">
      <c r="A1" s="119" t="s">
        <v>131</v>
      </c>
      <c r="B1" s="109"/>
    </row>
    <row r="2" spans="1:55" s="16" customFormat="1" ht="24.75" customHeight="1" x14ac:dyDescent="0.2">
      <c r="A2" s="122" t="e">
        <f>ProjName</f>
        <v>#REF!</v>
      </c>
      <c r="B2" s="32"/>
      <c r="C2" s="32"/>
      <c r="D2" s="32"/>
      <c r="E2" s="32"/>
      <c r="H2" s="185"/>
    </row>
    <row r="3" spans="1:55" s="18" customFormat="1" ht="24.75" customHeight="1" x14ac:dyDescent="0.2">
      <c r="A3" s="120" t="s">
        <v>117</v>
      </c>
      <c r="B3" s="17"/>
      <c r="C3" s="17"/>
      <c r="D3" s="17"/>
      <c r="E3" s="17" t="s">
        <v>148</v>
      </c>
      <c r="F3" s="17"/>
      <c r="G3" s="17"/>
      <c r="H3" s="17"/>
      <c r="I3" s="17"/>
      <c r="J3" s="17"/>
    </row>
    <row r="4" spans="1:55" ht="15" x14ac:dyDescent="0.2">
      <c r="A4" s="127" t="s">
        <v>50</v>
      </c>
    </row>
    <row r="5" spans="1:55" s="23" customFormat="1" x14ac:dyDescent="0.2">
      <c r="A5" s="121"/>
      <c r="F5" s="27">
        <f>'OPT 1 LCC Capital '!I5</f>
        <v>0</v>
      </c>
      <c r="G5" s="27">
        <f>F5+1</f>
        <v>1</v>
      </c>
      <c r="H5" s="27">
        <f t="shared" ref="H5:BC5" si="0">G5+1</f>
        <v>2</v>
      </c>
      <c r="I5" s="27">
        <f t="shared" si="0"/>
        <v>3</v>
      </c>
      <c r="J5" s="27">
        <f t="shared" si="0"/>
        <v>4</v>
      </c>
      <c r="K5" s="27">
        <f t="shared" si="0"/>
        <v>5</v>
      </c>
      <c r="L5" s="27">
        <f t="shared" si="0"/>
        <v>6</v>
      </c>
      <c r="M5" s="27">
        <f t="shared" si="0"/>
        <v>7</v>
      </c>
      <c r="N5" s="27">
        <f t="shared" si="0"/>
        <v>8</v>
      </c>
      <c r="O5" s="27">
        <f t="shared" si="0"/>
        <v>9</v>
      </c>
      <c r="P5" s="27">
        <f t="shared" si="0"/>
        <v>10</v>
      </c>
      <c r="Q5" s="27">
        <f t="shared" si="0"/>
        <v>11</v>
      </c>
      <c r="R5" s="27">
        <f t="shared" si="0"/>
        <v>12</v>
      </c>
      <c r="S5" s="27">
        <f t="shared" si="0"/>
        <v>13</v>
      </c>
      <c r="T5" s="27">
        <f t="shared" si="0"/>
        <v>14</v>
      </c>
      <c r="U5" s="27">
        <f t="shared" si="0"/>
        <v>15</v>
      </c>
      <c r="V5" s="27">
        <f t="shared" si="0"/>
        <v>16</v>
      </c>
      <c r="W5" s="27">
        <f t="shared" si="0"/>
        <v>17</v>
      </c>
      <c r="X5" s="27">
        <f t="shared" si="0"/>
        <v>18</v>
      </c>
      <c r="Y5" s="27">
        <f t="shared" si="0"/>
        <v>19</v>
      </c>
      <c r="Z5" s="27">
        <f t="shared" si="0"/>
        <v>20</v>
      </c>
      <c r="AA5" s="27">
        <f t="shared" si="0"/>
        <v>21</v>
      </c>
      <c r="AB5" s="27">
        <f t="shared" si="0"/>
        <v>22</v>
      </c>
      <c r="AC5" s="27">
        <f t="shared" si="0"/>
        <v>23</v>
      </c>
      <c r="AD5" s="27">
        <f t="shared" si="0"/>
        <v>24</v>
      </c>
      <c r="AE5" s="27">
        <f t="shared" si="0"/>
        <v>25</v>
      </c>
      <c r="AF5" s="27">
        <f t="shared" si="0"/>
        <v>26</v>
      </c>
      <c r="AG5" s="27">
        <f t="shared" si="0"/>
        <v>27</v>
      </c>
      <c r="AH5" s="27">
        <f t="shared" si="0"/>
        <v>28</v>
      </c>
      <c r="AI5" s="27">
        <f t="shared" si="0"/>
        <v>29</v>
      </c>
      <c r="AJ5" s="27">
        <f t="shared" si="0"/>
        <v>30</v>
      </c>
      <c r="AK5" s="27">
        <f t="shared" si="0"/>
        <v>31</v>
      </c>
      <c r="AL5" s="27">
        <f t="shared" si="0"/>
        <v>32</v>
      </c>
      <c r="AM5" s="27">
        <f t="shared" si="0"/>
        <v>33</v>
      </c>
      <c r="AN5" s="27">
        <f t="shared" si="0"/>
        <v>34</v>
      </c>
      <c r="AO5" s="27">
        <f t="shared" si="0"/>
        <v>35</v>
      </c>
      <c r="AP5" s="27">
        <f t="shared" si="0"/>
        <v>36</v>
      </c>
      <c r="AQ5" s="27">
        <f t="shared" si="0"/>
        <v>37</v>
      </c>
      <c r="AR5" s="27">
        <f t="shared" si="0"/>
        <v>38</v>
      </c>
      <c r="AS5" s="27">
        <f t="shared" si="0"/>
        <v>39</v>
      </c>
      <c r="AT5" s="27">
        <f t="shared" si="0"/>
        <v>40</v>
      </c>
      <c r="AU5" s="27">
        <f t="shared" si="0"/>
        <v>41</v>
      </c>
      <c r="AV5" s="27">
        <f t="shared" si="0"/>
        <v>42</v>
      </c>
      <c r="AW5" s="27">
        <f t="shared" si="0"/>
        <v>43</v>
      </c>
      <c r="AX5" s="27">
        <f t="shared" si="0"/>
        <v>44</v>
      </c>
      <c r="AY5" s="27">
        <f t="shared" si="0"/>
        <v>45</v>
      </c>
      <c r="AZ5" s="27">
        <f t="shared" si="0"/>
        <v>46</v>
      </c>
      <c r="BA5" s="27">
        <f t="shared" si="0"/>
        <v>47</v>
      </c>
      <c r="BB5" s="27">
        <f t="shared" si="0"/>
        <v>48</v>
      </c>
      <c r="BC5" s="27">
        <f t="shared" si="0"/>
        <v>49</v>
      </c>
    </row>
    <row r="6" spans="1:55" s="19" customFormat="1" ht="3.95" customHeight="1" x14ac:dyDescent="0.35">
      <c r="A6" s="128"/>
      <c r="F6" s="20" t="s">
        <v>35</v>
      </c>
      <c r="G6" s="19" t="s">
        <v>35</v>
      </c>
      <c r="H6" s="19" t="s">
        <v>35</v>
      </c>
      <c r="I6" s="19"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row>
    <row r="7" spans="1:55" x14ac:dyDescent="0.2">
      <c r="A7" s="129"/>
      <c r="F7" s="27">
        <v>1</v>
      </c>
      <c r="G7" s="27">
        <f>F7+1</f>
        <v>2</v>
      </c>
      <c r="H7" s="27">
        <f t="shared" ref="H7:BC7" si="1">G7+1</f>
        <v>3</v>
      </c>
      <c r="I7" s="27">
        <f t="shared" si="1"/>
        <v>4</v>
      </c>
      <c r="J7" s="27">
        <f t="shared" si="1"/>
        <v>5</v>
      </c>
      <c r="K7" s="27">
        <f t="shared" si="1"/>
        <v>6</v>
      </c>
      <c r="L7" s="27">
        <f t="shared" si="1"/>
        <v>7</v>
      </c>
      <c r="M7" s="27">
        <f t="shared" si="1"/>
        <v>8</v>
      </c>
      <c r="N7" s="27">
        <f t="shared" si="1"/>
        <v>9</v>
      </c>
      <c r="O7" s="27">
        <f t="shared" si="1"/>
        <v>10</v>
      </c>
      <c r="P7" s="27">
        <f t="shared" si="1"/>
        <v>11</v>
      </c>
      <c r="Q7" s="27">
        <f t="shared" si="1"/>
        <v>12</v>
      </c>
      <c r="R7" s="27">
        <f t="shared" si="1"/>
        <v>13</v>
      </c>
      <c r="S7" s="27">
        <f t="shared" si="1"/>
        <v>14</v>
      </c>
      <c r="T7" s="27">
        <f t="shared" si="1"/>
        <v>15</v>
      </c>
      <c r="U7" s="27">
        <f t="shared" si="1"/>
        <v>16</v>
      </c>
      <c r="V7" s="27">
        <f t="shared" si="1"/>
        <v>17</v>
      </c>
      <c r="W7" s="27">
        <f t="shared" si="1"/>
        <v>18</v>
      </c>
      <c r="X7" s="27">
        <f t="shared" si="1"/>
        <v>19</v>
      </c>
      <c r="Y7" s="27">
        <f t="shared" si="1"/>
        <v>20</v>
      </c>
      <c r="Z7" s="27">
        <f t="shared" si="1"/>
        <v>21</v>
      </c>
      <c r="AA7" s="27">
        <f t="shared" si="1"/>
        <v>22</v>
      </c>
      <c r="AB7" s="27">
        <f t="shared" si="1"/>
        <v>23</v>
      </c>
      <c r="AC7" s="27">
        <f t="shared" si="1"/>
        <v>24</v>
      </c>
      <c r="AD7" s="27">
        <f t="shared" si="1"/>
        <v>25</v>
      </c>
      <c r="AE7" s="27">
        <f t="shared" si="1"/>
        <v>26</v>
      </c>
      <c r="AF7" s="27">
        <f t="shared" si="1"/>
        <v>27</v>
      </c>
      <c r="AG7" s="27">
        <f t="shared" si="1"/>
        <v>28</v>
      </c>
      <c r="AH7" s="27">
        <f t="shared" si="1"/>
        <v>29</v>
      </c>
      <c r="AI7" s="27">
        <f t="shared" si="1"/>
        <v>30</v>
      </c>
      <c r="AJ7" s="27">
        <f t="shared" si="1"/>
        <v>31</v>
      </c>
      <c r="AK7" s="27">
        <f t="shared" si="1"/>
        <v>32</v>
      </c>
      <c r="AL7" s="27">
        <f t="shared" si="1"/>
        <v>33</v>
      </c>
      <c r="AM7" s="27">
        <f t="shared" si="1"/>
        <v>34</v>
      </c>
      <c r="AN7" s="27">
        <f t="shared" si="1"/>
        <v>35</v>
      </c>
      <c r="AO7" s="27">
        <f t="shared" si="1"/>
        <v>36</v>
      </c>
      <c r="AP7" s="27">
        <f t="shared" si="1"/>
        <v>37</v>
      </c>
      <c r="AQ7" s="27">
        <f t="shared" si="1"/>
        <v>38</v>
      </c>
      <c r="AR7" s="27">
        <f t="shared" si="1"/>
        <v>39</v>
      </c>
      <c r="AS7" s="27">
        <f t="shared" si="1"/>
        <v>40</v>
      </c>
      <c r="AT7" s="27">
        <f t="shared" si="1"/>
        <v>41</v>
      </c>
      <c r="AU7" s="27">
        <f t="shared" si="1"/>
        <v>42</v>
      </c>
      <c r="AV7" s="27">
        <f t="shared" si="1"/>
        <v>43</v>
      </c>
      <c r="AW7" s="27">
        <f t="shared" si="1"/>
        <v>44</v>
      </c>
      <c r="AX7" s="27">
        <f t="shared" si="1"/>
        <v>45</v>
      </c>
      <c r="AY7" s="27">
        <f t="shared" si="1"/>
        <v>46</v>
      </c>
      <c r="AZ7" s="27">
        <f t="shared" si="1"/>
        <v>47</v>
      </c>
      <c r="BA7" s="27">
        <f t="shared" si="1"/>
        <v>48</v>
      </c>
      <c r="BB7" s="27">
        <f t="shared" si="1"/>
        <v>49</v>
      </c>
      <c r="BC7" s="27">
        <f t="shared" si="1"/>
        <v>50</v>
      </c>
    </row>
    <row r="8" spans="1:55" ht="15.75" thickBot="1" x14ac:dyDescent="0.25">
      <c r="A8" s="36" t="s">
        <v>57</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4.25" thickTop="1" thickBot="1" x14ac:dyDescent="0.25">
      <c r="B9" s="23" t="s">
        <v>140</v>
      </c>
      <c r="E9" s="35">
        <f>PresentYear</f>
        <v>0</v>
      </c>
      <c r="F9" s="46" t="e">
        <f>SUM(F10:BC10)</f>
        <v>#N/A</v>
      </c>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3.5" thickTop="1" x14ac:dyDescent="0.2">
      <c r="B10" s="23" t="s">
        <v>24</v>
      </c>
      <c r="D10" s="39"/>
      <c r="E10" s="35">
        <f>PresentYear</f>
        <v>0</v>
      </c>
      <c r="F10" s="30" t="e">
        <f>F$20/(1+DiscRat)^(F$5-PresentYear)</f>
        <v>#N/A</v>
      </c>
      <c r="G10" s="30">
        <f t="shared" ref="G10:BC10" si="2">IF(G$7&lt;=LCCPeriod,(G$20/(1+DiscRat)^(G$5-PresentYear)),0)</f>
        <v>0</v>
      </c>
      <c r="H10" s="30">
        <f t="shared" si="2"/>
        <v>0</v>
      </c>
      <c r="I10" s="30">
        <f t="shared" si="2"/>
        <v>0</v>
      </c>
      <c r="J10" s="30">
        <f t="shared" si="2"/>
        <v>0</v>
      </c>
      <c r="K10" s="30">
        <f t="shared" si="2"/>
        <v>0</v>
      </c>
      <c r="L10" s="30">
        <f t="shared" si="2"/>
        <v>0</v>
      </c>
      <c r="M10" s="30">
        <f t="shared" si="2"/>
        <v>0</v>
      </c>
      <c r="N10" s="30">
        <f t="shared" si="2"/>
        <v>0</v>
      </c>
      <c r="O10" s="30">
        <f t="shared" si="2"/>
        <v>0</v>
      </c>
      <c r="P10" s="30">
        <f t="shared" si="2"/>
        <v>0</v>
      </c>
      <c r="Q10" s="30">
        <f t="shared" si="2"/>
        <v>0</v>
      </c>
      <c r="R10" s="30">
        <f t="shared" si="2"/>
        <v>0</v>
      </c>
      <c r="S10" s="30">
        <f t="shared" si="2"/>
        <v>0</v>
      </c>
      <c r="T10" s="30">
        <f t="shared" si="2"/>
        <v>0</v>
      </c>
      <c r="U10" s="30">
        <f t="shared" si="2"/>
        <v>0</v>
      </c>
      <c r="V10" s="30">
        <f t="shared" si="2"/>
        <v>0</v>
      </c>
      <c r="W10" s="30">
        <f t="shared" si="2"/>
        <v>0</v>
      </c>
      <c r="X10" s="30">
        <f t="shared" si="2"/>
        <v>0</v>
      </c>
      <c r="Y10" s="30">
        <f t="shared" si="2"/>
        <v>0</v>
      </c>
      <c r="Z10" s="30">
        <f t="shared" si="2"/>
        <v>0</v>
      </c>
      <c r="AA10" s="30">
        <f t="shared" si="2"/>
        <v>0</v>
      </c>
      <c r="AB10" s="30">
        <f t="shared" si="2"/>
        <v>0</v>
      </c>
      <c r="AC10" s="30">
        <f t="shared" si="2"/>
        <v>0</v>
      </c>
      <c r="AD10" s="30">
        <f t="shared" si="2"/>
        <v>0</v>
      </c>
      <c r="AE10" s="30">
        <f t="shared" si="2"/>
        <v>0</v>
      </c>
      <c r="AF10" s="30">
        <f t="shared" si="2"/>
        <v>0</v>
      </c>
      <c r="AG10" s="30">
        <f t="shared" si="2"/>
        <v>0</v>
      </c>
      <c r="AH10" s="30">
        <f t="shared" si="2"/>
        <v>0</v>
      </c>
      <c r="AI10" s="30">
        <f t="shared" si="2"/>
        <v>0</v>
      </c>
      <c r="AJ10" s="30">
        <f t="shared" si="2"/>
        <v>0</v>
      </c>
      <c r="AK10" s="30">
        <f t="shared" si="2"/>
        <v>0</v>
      </c>
      <c r="AL10" s="30">
        <f t="shared" si="2"/>
        <v>0</v>
      </c>
      <c r="AM10" s="30">
        <f t="shared" si="2"/>
        <v>0</v>
      </c>
      <c r="AN10" s="30">
        <f t="shared" si="2"/>
        <v>0</v>
      </c>
      <c r="AO10" s="30">
        <f t="shared" si="2"/>
        <v>0</v>
      </c>
      <c r="AP10" s="30">
        <f t="shared" si="2"/>
        <v>0</v>
      </c>
      <c r="AQ10" s="30">
        <f t="shared" si="2"/>
        <v>0</v>
      </c>
      <c r="AR10" s="30">
        <f t="shared" si="2"/>
        <v>0</v>
      </c>
      <c r="AS10" s="30">
        <f t="shared" si="2"/>
        <v>0</v>
      </c>
      <c r="AT10" s="30">
        <f t="shared" si="2"/>
        <v>0</v>
      </c>
      <c r="AU10" s="30">
        <f t="shared" si="2"/>
        <v>0</v>
      </c>
      <c r="AV10" s="30">
        <f t="shared" si="2"/>
        <v>0</v>
      </c>
      <c r="AW10" s="30">
        <f t="shared" si="2"/>
        <v>0</v>
      </c>
      <c r="AX10" s="30">
        <f t="shared" si="2"/>
        <v>0</v>
      </c>
      <c r="AY10" s="30">
        <f t="shared" si="2"/>
        <v>0</v>
      </c>
      <c r="AZ10" s="30">
        <f t="shared" si="2"/>
        <v>0</v>
      </c>
      <c r="BA10" s="30">
        <f t="shared" si="2"/>
        <v>0</v>
      </c>
      <c r="BB10" s="30">
        <f t="shared" si="2"/>
        <v>0</v>
      </c>
      <c r="BC10" s="30">
        <f t="shared" si="2"/>
        <v>0</v>
      </c>
    </row>
    <row r="11" spans="1:55" x14ac:dyDescent="0.2">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thickBot="1" x14ac:dyDescent="0.25">
      <c r="A12" s="36" t="s">
        <v>58</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6.5" thickTop="1" thickBot="1" x14ac:dyDescent="0.25">
      <c r="A13" s="36"/>
      <c r="B13" s="23" t="s">
        <v>140</v>
      </c>
      <c r="E13" s="35">
        <f>PresentYear</f>
        <v>0</v>
      </c>
      <c r="F13" s="46">
        <f>SUM(F14:BC14)</f>
        <v>0</v>
      </c>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3.5" thickTop="1" x14ac:dyDescent="0.2">
      <c r="B14" s="23" t="s">
        <v>24</v>
      </c>
      <c r="D14" s="39"/>
      <c r="E14" s="35">
        <f>PresentYear</f>
        <v>0</v>
      </c>
      <c r="F14" s="30">
        <f t="shared" ref="F14:BC14" si="3">F$17/(1+DiscRat)^(F$5-PresentYear)</f>
        <v>0</v>
      </c>
      <c r="G14" s="30">
        <f t="shared" si="3"/>
        <v>0</v>
      </c>
      <c r="H14" s="30">
        <f t="shared" si="3"/>
        <v>0</v>
      </c>
      <c r="I14" s="30">
        <f t="shared" si="3"/>
        <v>0</v>
      </c>
      <c r="J14" s="30">
        <f t="shared" si="3"/>
        <v>0</v>
      </c>
      <c r="K14" s="30">
        <f t="shared" si="3"/>
        <v>0</v>
      </c>
      <c r="L14" s="30">
        <f t="shared" si="3"/>
        <v>0</v>
      </c>
      <c r="M14" s="30">
        <f t="shared" si="3"/>
        <v>0</v>
      </c>
      <c r="N14" s="30">
        <f t="shared" si="3"/>
        <v>0</v>
      </c>
      <c r="O14" s="30">
        <f t="shared" si="3"/>
        <v>0</v>
      </c>
      <c r="P14" s="30">
        <f t="shared" si="3"/>
        <v>0</v>
      </c>
      <c r="Q14" s="30">
        <f t="shared" si="3"/>
        <v>0</v>
      </c>
      <c r="R14" s="30">
        <f t="shared" si="3"/>
        <v>0</v>
      </c>
      <c r="S14" s="30">
        <f t="shared" si="3"/>
        <v>0</v>
      </c>
      <c r="T14" s="30">
        <f t="shared" si="3"/>
        <v>0</v>
      </c>
      <c r="U14" s="30">
        <f t="shared" si="3"/>
        <v>0</v>
      </c>
      <c r="V14" s="30">
        <f t="shared" si="3"/>
        <v>0</v>
      </c>
      <c r="W14" s="30">
        <f t="shared" si="3"/>
        <v>0</v>
      </c>
      <c r="X14" s="30">
        <f t="shared" si="3"/>
        <v>0</v>
      </c>
      <c r="Y14" s="30">
        <f t="shared" si="3"/>
        <v>0</v>
      </c>
      <c r="Z14" s="30">
        <f t="shared" si="3"/>
        <v>0</v>
      </c>
      <c r="AA14" s="30">
        <f t="shared" si="3"/>
        <v>0</v>
      </c>
      <c r="AB14" s="30">
        <f t="shared" si="3"/>
        <v>0</v>
      </c>
      <c r="AC14" s="30">
        <f t="shared" si="3"/>
        <v>0</v>
      </c>
      <c r="AD14" s="30">
        <f t="shared" si="3"/>
        <v>0</v>
      </c>
      <c r="AE14" s="30">
        <f t="shared" si="3"/>
        <v>0</v>
      </c>
      <c r="AF14" s="30">
        <f t="shared" si="3"/>
        <v>0</v>
      </c>
      <c r="AG14" s="30">
        <f t="shared" si="3"/>
        <v>0</v>
      </c>
      <c r="AH14" s="30">
        <f t="shared" si="3"/>
        <v>0</v>
      </c>
      <c r="AI14" s="30">
        <f t="shared" si="3"/>
        <v>0</v>
      </c>
      <c r="AJ14" s="30">
        <f t="shared" si="3"/>
        <v>0</v>
      </c>
      <c r="AK14" s="30">
        <f t="shared" si="3"/>
        <v>0</v>
      </c>
      <c r="AL14" s="30">
        <f t="shared" si="3"/>
        <v>0</v>
      </c>
      <c r="AM14" s="30">
        <f t="shared" si="3"/>
        <v>0</v>
      </c>
      <c r="AN14" s="30">
        <f t="shared" si="3"/>
        <v>0</v>
      </c>
      <c r="AO14" s="30">
        <f t="shared" si="3"/>
        <v>0</v>
      </c>
      <c r="AP14" s="30">
        <f t="shared" si="3"/>
        <v>0</v>
      </c>
      <c r="AQ14" s="30">
        <f t="shared" si="3"/>
        <v>0</v>
      </c>
      <c r="AR14" s="30">
        <f t="shared" si="3"/>
        <v>0</v>
      </c>
      <c r="AS14" s="30">
        <f t="shared" si="3"/>
        <v>0</v>
      </c>
      <c r="AT14" s="30">
        <f t="shared" si="3"/>
        <v>0</v>
      </c>
      <c r="AU14" s="30">
        <f t="shared" si="3"/>
        <v>0</v>
      </c>
      <c r="AV14" s="30">
        <f t="shared" si="3"/>
        <v>0</v>
      </c>
      <c r="AW14" s="30">
        <f t="shared" si="3"/>
        <v>0</v>
      </c>
      <c r="AX14" s="30">
        <f t="shared" si="3"/>
        <v>0</v>
      </c>
      <c r="AY14" s="30">
        <f t="shared" si="3"/>
        <v>0</v>
      </c>
      <c r="AZ14" s="30">
        <f t="shared" si="3"/>
        <v>0</v>
      </c>
      <c r="BA14" s="30">
        <f t="shared" si="3"/>
        <v>0</v>
      </c>
      <c r="BB14" s="30">
        <f t="shared" si="3"/>
        <v>0</v>
      </c>
      <c r="BC14" s="30">
        <f t="shared" si="3"/>
        <v>0</v>
      </c>
    </row>
    <row r="15" spans="1:55" x14ac:dyDescent="0.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 x14ac:dyDescent="0.2">
      <c r="A16" s="36" t="s">
        <v>52</v>
      </c>
      <c r="D16" s="28"/>
      <c r="E16" s="28"/>
    </row>
    <row r="17" spans="1:55" x14ac:dyDescent="0.2">
      <c r="B17" s="23" t="s">
        <v>151</v>
      </c>
      <c r="D17" s="28"/>
      <c r="E17" s="28"/>
      <c r="F17" s="45">
        <f>F30</f>
        <v>0</v>
      </c>
      <c r="G17" s="45">
        <f t="shared" ref="G17:BC17" si="4">G30</f>
        <v>0</v>
      </c>
      <c r="H17" s="45">
        <f t="shared" si="4"/>
        <v>0</v>
      </c>
      <c r="I17" s="45">
        <f t="shared" si="4"/>
        <v>0</v>
      </c>
      <c r="J17" s="45">
        <f t="shared" si="4"/>
        <v>0</v>
      </c>
      <c r="K17" s="45">
        <f t="shared" si="4"/>
        <v>0</v>
      </c>
      <c r="L17" s="45">
        <f t="shared" si="4"/>
        <v>0</v>
      </c>
      <c r="M17" s="45">
        <f t="shared" si="4"/>
        <v>0</v>
      </c>
      <c r="N17" s="45">
        <f t="shared" si="4"/>
        <v>0</v>
      </c>
      <c r="O17" s="45">
        <f t="shared" si="4"/>
        <v>0</v>
      </c>
      <c r="P17" s="45">
        <f t="shared" si="4"/>
        <v>0</v>
      </c>
      <c r="Q17" s="45">
        <f t="shared" si="4"/>
        <v>0</v>
      </c>
      <c r="R17" s="45">
        <f t="shared" si="4"/>
        <v>0</v>
      </c>
      <c r="S17" s="45">
        <f t="shared" si="4"/>
        <v>0</v>
      </c>
      <c r="T17" s="45">
        <f t="shared" si="4"/>
        <v>0</v>
      </c>
      <c r="U17" s="45">
        <f t="shared" si="4"/>
        <v>0</v>
      </c>
      <c r="V17" s="45">
        <f t="shared" si="4"/>
        <v>0</v>
      </c>
      <c r="W17" s="45">
        <f t="shared" si="4"/>
        <v>0</v>
      </c>
      <c r="X17" s="45">
        <f t="shared" si="4"/>
        <v>0</v>
      </c>
      <c r="Y17" s="45">
        <f t="shared" si="4"/>
        <v>0</v>
      </c>
      <c r="Z17" s="45">
        <f t="shared" si="4"/>
        <v>0</v>
      </c>
      <c r="AA17" s="45">
        <f t="shared" si="4"/>
        <v>0</v>
      </c>
      <c r="AB17" s="45">
        <f t="shared" si="4"/>
        <v>0</v>
      </c>
      <c r="AC17" s="45">
        <f t="shared" si="4"/>
        <v>0</v>
      </c>
      <c r="AD17" s="45">
        <f t="shared" si="4"/>
        <v>0</v>
      </c>
      <c r="AE17" s="45">
        <f t="shared" si="4"/>
        <v>0</v>
      </c>
      <c r="AF17" s="45">
        <f t="shared" si="4"/>
        <v>0</v>
      </c>
      <c r="AG17" s="45">
        <f t="shared" si="4"/>
        <v>0</v>
      </c>
      <c r="AH17" s="45">
        <f t="shared" si="4"/>
        <v>0</v>
      </c>
      <c r="AI17" s="45">
        <f t="shared" si="4"/>
        <v>0</v>
      </c>
      <c r="AJ17" s="45">
        <f t="shared" si="4"/>
        <v>0</v>
      </c>
      <c r="AK17" s="45">
        <f t="shared" si="4"/>
        <v>0</v>
      </c>
      <c r="AL17" s="45">
        <f t="shared" si="4"/>
        <v>0</v>
      </c>
      <c r="AM17" s="45">
        <f t="shared" si="4"/>
        <v>0</v>
      </c>
      <c r="AN17" s="45">
        <f t="shared" si="4"/>
        <v>0</v>
      </c>
      <c r="AO17" s="45">
        <f t="shared" si="4"/>
        <v>0</v>
      </c>
      <c r="AP17" s="45">
        <f t="shared" si="4"/>
        <v>0</v>
      </c>
      <c r="AQ17" s="45">
        <f t="shared" si="4"/>
        <v>0</v>
      </c>
      <c r="AR17" s="45">
        <f t="shared" si="4"/>
        <v>0</v>
      </c>
      <c r="AS17" s="45">
        <f t="shared" si="4"/>
        <v>0</v>
      </c>
      <c r="AT17" s="45">
        <f t="shared" si="4"/>
        <v>0</v>
      </c>
      <c r="AU17" s="45">
        <f t="shared" si="4"/>
        <v>0</v>
      </c>
      <c r="AV17" s="45">
        <f t="shared" si="4"/>
        <v>0</v>
      </c>
      <c r="AW17" s="45">
        <f t="shared" si="4"/>
        <v>0</v>
      </c>
      <c r="AX17" s="45">
        <f t="shared" si="4"/>
        <v>0</v>
      </c>
      <c r="AY17" s="45">
        <f t="shared" si="4"/>
        <v>0</v>
      </c>
      <c r="AZ17" s="45">
        <f t="shared" si="4"/>
        <v>0</v>
      </c>
      <c r="BA17" s="45">
        <f t="shared" si="4"/>
        <v>0</v>
      </c>
      <c r="BB17" s="45">
        <f t="shared" si="4"/>
        <v>0</v>
      </c>
      <c r="BC17" s="45">
        <f t="shared" si="4"/>
        <v>0</v>
      </c>
    </row>
    <row r="18" spans="1:55" x14ac:dyDescent="0.2">
      <c r="B18" s="23"/>
      <c r="D18" s="28"/>
      <c r="E18" s="28"/>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row>
    <row r="19" spans="1:55" ht="15" x14ac:dyDescent="0.35">
      <c r="B19" s="41" t="s">
        <v>122</v>
      </c>
      <c r="D19" s="28"/>
      <c r="E19" s="28"/>
      <c r="F19" s="44" t="e">
        <f>F40</f>
        <v>#N/A</v>
      </c>
      <c r="G19" s="44" t="e">
        <f>G40</f>
        <v>#N/A</v>
      </c>
      <c r="H19" s="44" t="e">
        <f t="shared" ref="H19:BC19" si="5">H40</f>
        <v>#N/A</v>
      </c>
      <c r="I19" s="44" t="e">
        <f t="shared" si="5"/>
        <v>#N/A</v>
      </c>
      <c r="J19" s="44" t="e">
        <f t="shared" si="5"/>
        <v>#N/A</v>
      </c>
      <c r="K19" s="44" t="e">
        <f t="shared" si="5"/>
        <v>#N/A</v>
      </c>
      <c r="L19" s="44" t="e">
        <f t="shared" si="5"/>
        <v>#N/A</v>
      </c>
      <c r="M19" s="44" t="e">
        <f t="shared" si="5"/>
        <v>#N/A</v>
      </c>
      <c r="N19" s="44" t="e">
        <f t="shared" si="5"/>
        <v>#N/A</v>
      </c>
      <c r="O19" s="44" t="e">
        <f t="shared" si="5"/>
        <v>#N/A</v>
      </c>
      <c r="P19" s="44" t="e">
        <f t="shared" si="5"/>
        <v>#N/A</v>
      </c>
      <c r="Q19" s="44" t="e">
        <f t="shared" si="5"/>
        <v>#N/A</v>
      </c>
      <c r="R19" s="44" t="e">
        <f t="shared" si="5"/>
        <v>#N/A</v>
      </c>
      <c r="S19" s="44" t="e">
        <f t="shared" si="5"/>
        <v>#N/A</v>
      </c>
      <c r="T19" s="44" t="e">
        <f t="shared" si="5"/>
        <v>#N/A</v>
      </c>
      <c r="U19" s="44" t="e">
        <f t="shared" si="5"/>
        <v>#N/A</v>
      </c>
      <c r="V19" s="44" t="e">
        <f t="shared" si="5"/>
        <v>#N/A</v>
      </c>
      <c r="W19" s="44" t="e">
        <f t="shared" si="5"/>
        <v>#N/A</v>
      </c>
      <c r="X19" s="44" t="e">
        <f t="shared" si="5"/>
        <v>#N/A</v>
      </c>
      <c r="Y19" s="44" t="e">
        <f t="shared" si="5"/>
        <v>#N/A</v>
      </c>
      <c r="Z19" s="44" t="e">
        <f t="shared" si="5"/>
        <v>#N/A</v>
      </c>
      <c r="AA19" s="44" t="e">
        <f t="shared" si="5"/>
        <v>#N/A</v>
      </c>
      <c r="AB19" s="44" t="e">
        <f t="shared" si="5"/>
        <v>#N/A</v>
      </c>
      <c r="AC19" s="44" t="e">
        <f t="shared" si="5"/>
        <v>#N/A</v>
      </c>
      <c r="AD19" s="44" t="e">
        <f t="shared" si="5"/>
        <v>#N/A</v>
      </c>
      <c r="AE19" s="44" t="e">
        <f t="shared" si="5"/>
        <v>#N/A</v>
      </c>
      <c r="AF19" s="44" t="e">
        <f t="shared" si="5"/>
        <v>#N/A</v>
      </c>
      <c r="AG19" s="44" t="e">
        <f t="shared" si="5"/>
        <v>#N/A</v>
      </c>
      <c r="AH19" s="44" t="e">
        <f t="shared" si="5"/>
        <v>#N/A</v>
      </c>
      <c r="AI19" s="44" t="e">
        <f t="shared" si="5"/>
        <v>#N/A</v>
      </c>
      <c r="AJ19" s="44" t="e">
        <f t="shared" si="5"/>
        <v>#N/A</v>
      </c>
      <c r="AK19" s="44" t="e">
        <f t="shared" si="5"/>
        <v>#N/A</v>
      </c>
      <c r="AL19" s="44" t="e">
        <f t="shared" si="5"/>
        <v>#N/A</v>
      </c>
      <c r="AM19" s="44" t="e">
        <f t="shared" si="5"/>
        <v>#N/A</v>
      </c>
      <c r="AN19" s="44" t="e">
        <f t="shared" si="5"/>
        <v>#N/A</v>
      </c>
      <c r="AO19" s="44" t="e">
        <f t="shared" si="5"/>
        <v>#N/A</v>
      </c>
      <c r="AP19" s="44" t="e">
        <f t="shared" si="5"/>
        <v>#N/A</v>
      </c>
      <c r="AQ19" s="44" t="e">
        <f t="shared" si="5"/>
        <v>#N/A</v>
      </c>
      <c r="AR19" s="44" t="e">
        <f t="shared" si="5"/>
        <v>#N/A</v>
      </c>
      <c r="AS19" s="44" t="e">
        <f t="shared" si="5"/>
        <v>#N/A</v>
      </c>
      <c r="AT19" s="44" t="e">
        <f t="shared" si="5"/>
        <v>#N/A</v>
      </c>
      <c r="AU19" s="44" t="e">
        <f t="shared" si="5"/>
        <v>#N/A</v>
      </c>
      <c r="AV19" s="44" t="e">
        <f t="shared" si="5"/>
        <v>#N/A</v>
      </c>
      <c r="AW19" s="44" t="e">
        <f t="shared" si="5"/>
        <v>#N/A</v>
      </c>
      <c r="AX19" s="44" t="e">
        <f t="shared" si="5"/>
        <v>#N/A</v>
      </c>
      <c r="AY19" s="44" t="e">
        <f t="shared" si="5"/>
        <v>#N/A</v>
      </c>
      <c r="AZ19" s="44" t="e">
        <f t="shared" si="5"/>
        <v>#N/A</v>
      </c>
      <c r="BA19" s="44" t="e">
        <f t="shared" si="5"/>
        <v>#N/A</v>
      </c>
      <c r="BB19" s="44" t="e">
        <f t="shared" si="5"/>
        <v>#N/A</v>
      </c>
      <c r="BC19" s="44" t="e">
        <f t="shared" si="5"/>
        <v>#N/A</v>
      </c>
    </row>
    <row r="20" spans="1:55" x14ac:dyDescent="0.2">
      <c r="B20" s="41" t="s">
        <v>74</v>
      </c>
      <c r="D20" s="28"/>
      <c r="E20" s="28"/>
      <c r="F20" s="45" t="e">
        <f t="shared" ref="F20:BC20" si="6">SUM(F19:F19)</f>
        <v>#N/A</v>
      </c>
      <c r="G20" s="45" t="e">
        <f t="shared" si="6"/>
        <v>#N/A</v>
      </c>
      <c r="H20" s="45" t="e">
        <f t="shared" si="6"/>
        <v>#N/A</v>
      </c>
      <c r="I20" s="45" t="e">
        <f t="shared" si="6"/>
        <v>#N/A</v>
      </c>
      <c r="J20" s="45" t="e">
        <f t="shared" si="6"/>
        <v>#N/A</v>
      </c>
      <c r="K20" s="45" t="e">
        <f t="shared" si="6"/>
        <v>#N/A</v>
      </c>
      <c r="L20" s="45" t="e">
        <f t="shared" si="6"/>
        <v>#N/A</v>
      </c>
      <c r="M20" s="45" t="e">
        <f t="shared" si="6"/>
        <v>#N/A</v>
      </c>
      <c r="N20" s="45" t="e">
        <f t="shared" si="6"/>
        <v>#N/A</v>
      </c>
      <c r="O20" s="45" t="e">
        <f t="shared" si="6"/>
        <v>#N/A</v>
      </c>
      <c r="P20" s="45" t="e">
        <f t="shared" si="6"/>
        <v>#N/A</v>
      </c>
      <c r="Q20" s="45" t="e">
        <f t="shared" si="6"/>
        <v>#N/A</v>
      </c>
      <c r="R20" s="45" t="e">
        <f t="shared" si="6"/>
        <v>#N/A</v>
      </c>
      <c r="S20" s="45" t="e">
        <f t="shared" si="6"/>
        <v>#N/A</v>
      </c>
      <c r="T20" s="45" t="e">
        <f t="shared" si="6"/>
        <v>#N/A</v>
      </c>
      <c r="U20" s="45" t="e">
        <f t="shared" si="6"/>
        <v>#N/A</v>
      </c>
      <c r="V20" s="45" t="e">
        <f t="shared" si="6"/>
        <v>#N/A</v>
      </c>
      <c r="W20" s="45" t="e">
        <f t="shared" si="6"/>
        <v>#N/A</v>
      </c>
      <c r="X20" s="45" t="e">
        <f t="shared" si="6"/>
        <v>#N/A</v>
      </c>
      <c r="Y20" s="45" t="e">
        <f t="shared" si="6"/>
        <v>#N/A</v>
      </c>
      <c r="Z20" s="45" t="e">
        <f t="shared" si="6"/>
        <v>#N/A</v>
      </c>
      <c r="AA20" s="45" t="e">
        <f t="shared" si="6"/>
        <v>#N/A</v>
      </c>
      <c r="AB20" s="45" t="e">
        <f t="shared" si="6"/>
        <v>#N/A</v>
      </c>
      <c r="AC20" s="45" t="e">
        <f t="shared" si="6"/>
        <v>#N/A</v>
      </c>
      <c r="AD20" s="45" t="e">
        <f t="shared" si="6"/>
        <v>#N/A</v>
      </c>
      <c r="AE20" s="45" t="e">
        <f t="shared" si="6"/>
        <v>#N/A</v>
      </c>
      <c r="AF20" s="45" t="e">
        <f t="shared" si="6"/>
        <v>#N/A</v>
      </c>
      <c r="AG20" s="45" t="e">
        <f t="shared" si="6"/>
        <v>#N/A</v>
      </c>
      <c r="AH20" s="45" t="e">
        <f t="shared" si="6"/>
        <v>#N/A</v>
      </c>
      <c r="AI20" s="45" t="e">
        <f t="shared" si="6"/>
        <v>#N/A</v>
      </c>
      <c r="AJ20" s="45" t="e">
        <f t="shared" si="6"/>
        <v>#N/A</v>
      </c>
      <c r="AK20" s="45" t="e">
        <f t="shared" si="6"/>
        <v>#N/A</v>
      </c>
      <c r="AL20" s="45" t="e">
        <f t="shared" si="6"/>
        <v>#N/A</v>
      </c>
      <c r="AM20" s="45" t="e">
        <f t="shared" si="6"/>
        <v>#N/A</v>
      </c>
      <c r="AN20" s="45" t="e">
        <f t="shared" si="6"/>
        <v>#N/A</v>
      </c>
      <c r="AO20" s="45" t="e">
        <f t="shared" si="6"/>
        <v>#N/A</v>
      </c>
      <c r="AP20" s="45" t="e">
        <f t="shared" si="6"/>
        <v>#N/A</v>
      </c>
      <c r="AQ20" s="45" t="e">
        <f t="shared" si="6"/>
        <v>#N/A</v>
      </c>
      <c r="AR20" s="45" t="e">
        <f t="shared" si="6"/>
        <v>#N/A</v>
      </c>
      <c r="AS20" s="45" t="e">
        <f t="shared" si="6"/>
        <v>#N/A</v>
      </c>
      <c r="AT20" s="45" t="e">
        <f t="shared" si="6"/>
        <v>#N/A</v>
      </c>
      <c r="AU20" s="45" t="e">
        <f t="shared" si="6"/>
        <v>#N/A</v>
      </c>
      <c r="AV20" s="45" t="e">
        <f t="shared" si="6"/>
        <v>#N/A</v>
      </c>
      <c r="AW20" s="45" t="e">
        <f t="shared" si="6"/>
        <v>#N/A</v>
      </c>
      <c r="AX20" s="45" t="e">
        <f t="shared" si="6"/>
        <v>#N/A</v>
      </c>
      <c r="AY20" s="45" t="e">
        <f t="shared" si="6"/>
        <v>#N/A</v>
      </c>
      <c r="AZ20" s="45" t="e">
        <f t="shared" si="6"/>
        <v>#N/A</v>
      </c>
      <c r="BA20" s="45" t="e">
        <f t="shared" si="6"/>
        <v>#N/A</v>
      </c>
      <c r="BB20" s="45" t="e">
        <f t="shared" si="6"/>
        <v>#N/A</v>
      </c>
      <c r="BC20" s="45" t="e">
        <f t="shared" si="6"/>
        <v>#N/A</v>
      </c>
    </row>
    <row r="22" spans="1:55" ht="15" x14ac:dyDescent="0.2">
      <c r="A22" s="36" t="s">
        <v>51</v>
      </c>
    </row>
    <row r="24" spans="1:55" x14ac:dyDescent="0.2">
      <c r="A24" s="23" t="s">
        <v>3</v>
      </c>
      <c r="E24" s="11"/>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2">
      <c r="A25" s="37"/>
      <c r="C25" s="38" t="s">
        <v>6</v>
      </c>
      <c r="D25" s="87" t="s">
        <v>152</v>
      </c>
      <c r="E25" s="58">
        <f>EPCBaseYear</f>
        <v>0</v>
      </c>
      <c r="F25" s="292">
        <v>0</v>
      </c>
      <c r="G25" s="95">
        <f>F25</f>
        <v>0</v>
      </c>
      <c r="H25" s="95">
        <f t="shared" ref="H25:BC28" si="7">G25</f>
        <v>0</v>
      </c>
      <c r="I25" s="95">
        <f t="shared" si="7"/>
        <v>0</v>
      </c>
      <c r="J25" s="95">
        <f t="shared" si="7"/>
        <v>0</v>
      </c>
      <c r="K25" s="95">
        <f t="shared" si="7"/>
        <v>0</v>
      </c>
      <c r="L25" s="95">
        <f t="shared" si="7"/>
        <v>0</v>
      </c>
      <c r="M25" s="95">
        <f t="shared" si="7"/>
        <v>0</v>
      </c>
      <c r="N25" s="95">
        <f t="shared" si="7"/>
        <v>0</v>
      </c>
      <c r="O25" s="95">
        <f t="shared" si="7"/>
        <v>0</v>
      </c>
      <c r="P25" s="95">
        <f t="shared" si="7"/>
        <v>0</v>
      </c>
      <c r="Q25" s="95">
        <f t="shared" si="7"/>
        <v>0</v>
      </c>
      <c r="R25" s="95">
        <f t="shared" si="7"/>
        <v>0</v>
      </c>
      <c r="S25" s="95">
        <f t="shared" si="7"/>
        <v>0</v>
      </c>
      <c r="T25" s="95">
        <f t="shared" si="7"/>
        <v>0</v>
      </c>
      <c r="U25" s="95">
        <f t="shared" si="7"/>
        <v>0</v>
      </c>
      <c r="V25" s="95">
        <f t="shared" si="7"/>
        <v>0</v>
      </c>
      <c r="W25" s="95">
        <f t="shared" si="7"/>
        <v>0</v>
      </c>
      <c r="X25" s="95">
        <f t="shared" si="7"/>
        <v>0</v>
      </c>
      <c r="Y25" s="95">
        <f t="shared" si="7"/>
        <v>0</v>
      </c>
      <c r="Z25" s="95">
        <f t="shared" si="7"/>
        <v>0</v>
      </c>
      <c r="AA25" s="95">
        <f t="shared" si="7"/>
        <v>0</v>
      </c>
      <c r="AB25" s="95">
        <f t="shared" si="7"/>
        <v>0</v>
      </c>
      <c r="AC25" s="95">
        <f t="shared" si="7"/>
        <v>0</v>
      </c>
      <c r="AD25" s="95">
        <f t="shared" si="7"/>
        <v>0</v>
      </c>
      <c r="AE25" s="95">
        <f t="shared" si="7"/>
        <v>0</v>
      </c>
      <c r="AF25" s="95">
        <f t="shared" si="7"/>
        <v>0</v>
      </c>
      <c r="AG25" s="95">
        <f t="shared" si="7"/>
        <v>0</v>
      </c>
      <c r="AH25" s="95">
        <f t="shared" si="7"/>
        <v>0</v>
      </c>
      <c r="AI25" s="95">
        <f t="shared" si="7"/>
        <v>0</v>
      </c>
      <c r="AJ25" s="95">
        <f t="shared" si="7"/>
        <v>0</v>
      </c>
      <c r="AK25" s="95">
        <f t="shared" si="7"/>
        <v>0</v>
      </c>
      <c r="AL25" s="95">
        <f t="shared" si="7"/>
        <v>0</v>
      </c>
      <c r="AM25" s="95">
        <f t="shared" si="7"/>
        <v>0</v>
      </c>
      <c r="AN25" s="95">
        <f t="shared" si="7"/>
        <v>0</v>
      </c>
      <c r="AO25" s="95">
        <f t="shared" si="7"/>
        <v>0</v>
      </c>
      <c r="AP25" s="95">
        <f t="shared" si="7"/>
        <v>0</v>
      </c>
      <c r="AQ25" s="95">
        <f t="shared" si="7"/>
        <v>0</v>
      </c>
      <c r="AR25" s="95">
        <f t="shared" si="7"/>
        <v>0</v>
      </c>
      <c r="AS25" s="95">
        <f t="shared" si="7"/>
        <v>0</v>
      </c>
      <c r="AT25" s="95">
        <f t="shared" si="7"/>
        <v>0</v>
      </c>
      <c r="AU25" s="95">
        <f t="shared" si="7"/>
        <v>0</v>
      </c>
      <c r="AV25" s="95">
        <f t="shared" si="7"/>
        <v>0</v>
      </c>
      <c r="AW25" s="95">
        <f t="shared" si="7"/>
        <v>0</v>
      </c>
      <c r="AX25" s="95">
        <f t="shared" si="7"/>
        <v>0</v>
      </c>
      <c r="AY25" s="95">
        <f t="shared" si="7"/>
        <v>0</v>
      </c>
      <c r="AZ25" s="95">
        <f t="shared" si="7"/>
        <v>0</v>
      </c>
      <c r="BA25" s="95">
        <f t="shared" si="7"/>
        <v>0</v>
      </c>
      <c r="BB25" s="95">
        <f t="shared" si="7"/>
        <v>0</v>
      </c>
      <c r="BC25" s="95">
        <f t="shared" si="7"/>
        <v>0</v>
      </c>
    </row>
    <row r="26" spans="1:55" x14ac:dyDescent="0.2">
      <c r="A26" s="37"/>
      <c r="C26" s="38" t="s">
        <v>7</v>
      </c>
      <c r="D26" s="87"/>
      <c r="E26" s="58">
        <f>EPCBaseYear</f>
        <v>0</v>
      </c>
      <c r="F26" s="88">
        <v>0</v>
      </c>
      <c r="G26" s="95">
        <f>F26</f>
        <v>0</v>
      </c>
      <c r="H26" s="95">
        <f t="shared" si="7"/>
        <v>0</v>
      </c>
      <c r="I26" s="95">
        <f t="shared" si="7"/>
        <v>0</v>
      </c>
      <c r="J26" s="95">
        <f t="shared" si="7"/>
        <v>0</v>
      </c>
      <c r="K26" s="95">
        <f t="shared" si="7"/>
        <v>0</v>
      </c>
      <c r="L26" s="95">
        <f t="shared" si="7"/>
        <v>0</v>
      </c>
      <c r="M26" s="95">
        <f t="shared" si="7"/>
        <v>0</v>
      </c>
      <c r="N26" s="95">
        <f t="shared" si="7"/>
        <v>0</v>
      </c>
      <c r="O26" s="95">
        <f t="shared" si="7"/>
        <v>0</v>
      </c>
      <c r="P26" s="95">
        <f t="shared" si="7"/>
        <v>0</v>
      </c>
      <c r="Q26" s="95">
        <f t="shared" si="7"/>
        <v>0</v>
      </c>
      <c r="R26" s="95">
        <f t="shared" si="7"/>
        <v>0</v>
      </c>
      <c r="S26" s="95">
        <f t="shared" si="7"/>
        <v>0</v>
      </c>
      <c r="T26" s="95">
        <f t="shared" si="7"/>
        <v>0</v>
      </c>
      <c r="U26" s="95">
        <f t="shared" si="7"/>
        <v>0</v>
      </c>
      <c r="V26" s="95">
        <f t="shared" si="7"/>
        <v>0</v>
      </c>
      <c r="W26" s="95">
        <f t="shared" si="7"/>
        <v>0</v>
      </c>
      <c r="X26" s="95">
        <f t="shared" si="7"/>
        <v>0</v>
      </c>
      <c r="Y26" s="95">
        <f t="shared" si="7"/>
        <v>0</v>
      </c>
      <c r="Z26" s="95">
        <f t="shared" si="7"/>
        <v>0</v>
      </c>
      <c r="AA26" s="95">
        <f t="shared" si="7"/>
        <v>0</v>
      </c>
      <c r="AB26" s="95">
        <f t="shared" si="7"/>
        <v>0</v>
      </c>
      <c r="AC26" s="95">
        <f t="shared" si="7"/>
        <v>0</v>
      </c>
      <c r="AD26" s="95">
        <f t="shared" si="7"/>
        <v>0</v>
      </c>
      <c r="AE26" s="95">
        <f t="shared" si="7"/>
        <v>0</v>
      </c>
      <c r="AF26" s="95">
        <f t="shared" si="7"/>
        <v>0</v>
      </c>
      <c r="AG26" s="95">
        <f t="shared" si="7"/>
        <v>0</v>
      </c>
      <c r="AH26" s="95">
        <f t="shared" si="7"/>
        <v>0</v>
      </c>
      <c r="AI26" s="95">
        <f t="shared" si="7"/>
        <v>0</v>
      </c>
      <c r="AJ26" s="95">
        <f t="shared" si="7"/>
        <v>0</v>
      </c>
      <c r="AK26" s="95">
        <f t="shared" si="7"/>
        <v>0</v>
      </c>
      <c r="AL26" s="95">
        <f t="shared" si="7"/>
        <v>0</v>
      </c>
      <c r="AM26" s="95">
        <f t="shared" si="7"/>
        <v>0</v>
      </c>
      <c r="AN26" s="95">
        <f t="shared" si="7"/>
        <v>0</v>
      </c>
      <c r="AO26" s="95">
        <f t="shared" si="7"/>
        <v>0</v>
      </c>
      <c r="AP26" s="95">
        <f t="shared" si="7"/>
        <v>0</v>
      </c>
      <c r="AQ26" s="95">
        <f t="shared" si="7"/>
        <v>0</v>
      </c>
      <c r="AR26" s="95">
        <f t="shared" si="7"/>
        <v>0</v>
      </c>
      <c r="AS26" s="95">
        <f t="shared" si="7"/>
        <v>0</v>
      </c>
      <c r="AT26" s="95">
        <f t="shared" si="7"/>
        <v>0</v>
      </c>
      <c r="AU26" s="95">
        <f t="shared" si="7"/>
        <v>0</v>
      </c>
      <c r="AV26" s="95">
        <f t="shared" si="7"/>
        <v>0</v>
      </c>
      <c r="AW26" s="95">
        <f t="shared" si="7"/>
        <v>0</v>
      </c>
      <c r="AX26" s="95">
        <f t="shared" si="7"/>
        <v>0</v>
      </c>
      <c r="AY26" s="95">
        <f t="shared" si="7"/>
        <v>0</v>
      </c>
      <c r="AZ26" s="95">
        <f t="shared" si="7"/>
        <v>0</v>
      </c>
      <c r="BA26" s="95">
        <f t="shared" si="7"/>
        <v>0</v>
      </c>
      <c r="BB26" s="95">
        <f t="shared" si="7"/>
        <v>0</v>
      </c>
      <c r="BC26" s="95">
        <f t="shared" si="7"/>
        <v>0</v>
      </c>
    </row>
    <row r="27" spans="1:55" x14ac:dyDescent="0.2">
      <c r="A27" s="37"/>
      <c r="C27" s="38" t="s">
        <v>8</v>
      </c>
      <c r="D27" s="87"/>
      <c r="E27" s="58">
        <f>EPCBaseYear</f>
        <v>0</v>
      </c>
      <c r="F27" s="88">
        <v>0</v>
      </c>
      <c r="G27" s="95">
        <f>F27</f>
        <v>0</v>
      </c>
      <c r="H27" s="95">
        <f t="shared" si="7"/>
        <v>0</v>
      </c>
      <c r="I27" s="95">
        <f t="shared" si="7"/>
        <v>0</v>
      </c>
      <c r="J27" s="95">
        <f t="shared" si="7"/>
        <v>0</v>
      </c>
      <c r="K27" s="95">
        <f t="shared" si="7"/>
        <v>0</v>
      </c>
      <c r="L27" s="95">
        <f t="shared" si="7"/>
        <v>0</v>
      </c>
      <c r="M27" s="95">
        <f t="shared" si="7"/>
        <v>0</v>
      </c>
      <c r="N27" s="95">
        <f t="shared" si="7"/>
        <v>0</v>
      </c>
      <c r="O27" s="95">
        <f t="shared" si="7"/>
        <v>0</v>
      </c>
      <c r="P27" s="95">
        <f t="shared" si="7"/>
        <v>0</v>
      </c>
      <c r="Q27" s="95">
        <f t="shared" si="7"/>
        <v>0</v>
      </c>
      <c r="R27" s="95">
        <f t="shared" si="7"/>
        <v>0</v>
      </c>
      <c r="S27" s="95">
        <f t="shared" si="7"/>
        <v>0</v>
      </c>
      <c r="T27" s="95">
        <f t="shared" si="7"/>
        <v>0</v>
      </c>
      <c r="U27" s="95">
        <f t="shared" si="7"/>
        <v>0</v>
      </c>
      <c r="V27" s="95">
        <f t="shared" si="7"/>
        <v>0</v>
      </c>
      <c r="W27" s="95">
        <f t="shared" si="7"/>
        <v>0</v>
      </c>
      <c r="X27" s="95">
        <f t="shared" si="7"/>
        <v>0</v>
      </c>
      <c r="Y27" s="95">
        <f t="shared" si="7"/>
        <v>0</v>
      </c>
      <c r="Z27" s="95">
        <f t="shared" si="7"/>
        <v>0</v>
      </c>
      <c r="AA27" s="95">
        <f t="shared" si="7"/>
        <v>0</v>
      </c>
      <c r="AB27" s="95">
        <f t="shared" si="7"/>
        <v>0</v>
      </c>
      <c r="AC27" s="95">
        <f t="shared" si="7"/>
        <v>0</v>
      </c>
      <c r="AD27" s="95">
        <f t="shared" si="7"/>
        <v>0</v>
      </c>
      <c r="AE27" s="95">
        <f t="shared" si="7"/>
        <v>0</v>
      </c>
      <c r="AF27" s="95">
        <f t="shared" si="7"/>
        <v>0</v>
      </c>
      <c r="AG27" s="95">
        <f t="shared" si="7"/>
        <v>0</v>
      </c>
      <c r="AH27" s="95">
        <f t="shared" si="7"/>
        <v>0</v>
      </c>
      <c r="AI27" s="95">
        <f t="shared" si="7"/>
        <v>0</v>
      </c>
      <c r="AJ27" s="95">
        <f t="shared" si="7"/>
        <v>0</v>
      </c>
      <c r="AK27" s="95">
        <f t="shared" si="7"/>
        <v>0</v>
      </c>
      <c r="AL27" s="95">
        <f t="shared" si="7"/>
        <v>0</v>
      </c>
      <c r="AM27" s="95">
        <f t="shared" si="7"/>
        <v>0</v>
      </c>
      <c r="AN27" s="95">
        <f t="shared" si="7"/>
        <v>0</v>
      </c>
      <c r="AO27" s="95">
        <f t="shared" si="7"/>
        <v>0</v>
      </c>
      <c r="AP27" s="95">
        <f t="shared" si="7"/>
        <v>0</v>
      </c>
      <c r="AQ27" s="95">
        <f t="shared" si="7"/>
        <v>0</v>
      </c>
      <c r="AR27" s="95">
        <f t="shared" si="7"/>
        <v>0</v>
      </c>
      <c r="AS27" s="95">
        <f t="shared" si="7"/>
        <v>0</v>
      </c>
      <c r="AT27" s="95">
        <f t="shared" si="7"/>
        <v>0</v>
      </c>
      <c r="AU27" s="95">
        <f t="shared" si="7"/>
        <v>0</v>
      </c>
      <c r="AV27" s="95">
        <f t="shared" si="7"/>
        <v>0</v>
      </c>
      <c r="AW27" s="95">
        <f t="shared" si="7"/>
        <v>0</v>
      </c>
      <c r="AX27" s="95">
        <f t="shared" si="7"/>
        <v>0</v>
      </c>
      <c r="AY27" s="95">
        <f t="shared" si="7"/>
        <v>0</v>
      </c>
      <c r="AZ27" s="95">
        <f t="shared" si="7"/>
        <v>0</v>
      </c>
      <c r="BA27" s="95">
        <f t="shared" si="7"/>
        <v>0</v>
      </c>
      <c r="BB27" s="95">
        <f t="shared" si="7"/>
        <v>0</v>
      </c>
      <c r="BC27" s="95">
        <f t="shared" si="7"/>
        <v>0</v>
      </c>
    </row>
    <row r="28" spans="1:55" x14ac:dyDescent="0.2">
      <c r="A28" s="37"/>
      <c r="C28" s="38" t="s">
        <v>9</v>
      </c>
      <c r="D28" s="87"/>
      <c r="E28" s="58">
        <f>EPCBaseYear</f>
        <v>0</v>
      </c>
      <c r="F28" s="88">
        <v>0</v>
      </c>
      <c r="G28" s="95">
        <f>F28</f>
        <v>0</v>
      </c>
      <c r="H28" s="95">
        <f t="shared" si="7"/>
        <v>0</v>
      </c>
      <c r="I28" s="95">
        <f t="shared" si="7"/>
        <v>0</v>
      </c>
      <c r="J28" s="95">
        <f t="shared" si="7"/>
        <v>0</v>
      </c>
      <c r="K28" s="95">
        <f t="shared" si="7"/>
        <v>0</v>
      </c>
      <c r="L28" s="95">
        <f t="shared" si="7"/>
        <v>0</v>
      </c>
      <c r="M28" s="95">
        <f t="shared" si="7"/>
        <v>0</v>
      </c>
      <c r="N28" s="95">
        <f t="shared" si="7"/>
        <v>0</v>
      </c>
      <c r="O28" s="95">
        <f t="shared" si="7"/>
        <v>0</v>
      </c>
      <c r="P28" s="95">
        <f t="shared" si="7"/>
        <v>0</v>
      </c>
      <c r="Q28" s="95">
        <f t="shared" si="7"/>
        <v>0</v>
      </c>
      <c r="R28" s="95">
        <f t="shared" si="7"/>
        <v>0</v>
      </c>
      <c r="S28" s="95">
        <f t="shared" si="7"/>
        <v>0</v>
      </c>
      <c r="T28" s="95">
        <f t="shared" si="7"/>
        <v>0</v>
      </c>
      <c r="U28" s="95">
        <f t="shared" si="7"/>
        <v>0</v>
      </c>
      <c r="V28" s="95">
        <f t="shared" si="7"/>
        <v>0</v>
      </c>
      <c r="W28" s="95">
        <f t="shared" si="7"/>
        <v>0</v>
      </c>
      <c r="X28" s="95">
        <f t="shared" si="7"/>
        <v>0</v>
      </c>
      <c r="Y28" s="95">
        <f t="shared" si="7"/>
        <v>0</v>
      </c>
      <c r="Z28" s="95">
        <f t="shared" si="7"/>
        <v>0</v>
      </c>
      <c r="AA28" s="95">
        <f t="shared" si="7"/>
        <v>0</v>
      </c>
      <c r="AB28" s="95">
        <f t="shared" si="7"/>
        <v>0</v>
      </c>
      <c r="AC28" s="95">
        <f t="shared" si="7"/>
        <v>0</v>
      </c>
      <c r="AD28" s="95">
        <f t="shared" si="7"/>
        <v>0</v>
      </c>
      <c r="AE28" s="95">
        <f t="shared" si="7"/>
        <v>0</v>
      </c>
      <c r="AF28" s="95">
        <f t="shared" si="7"/>
        <v>0</v>
      </c>
      <c r="AG28" s="95">
        <f t="shared" si="7"/>
        <v>0</v>
      </c>
      <c r="AH28" s="95">
        <f t="shared" si="7"/>
        <v>0</v>
      </c>
      <c r="AI28" s="95">
        <f t="shared" si="7"/>
        <v>0</v>
      </c>
      <c r="AJ28" s="95">
        <f t="shared" si="7"/>
        <v>0</v>
      </c>
      <c r="AK28" s="95">
        <f t="shared" si="7"/>
        <v>0</v>
      </c>
      <c r="AL28" s="95">
        <f t="shared" si="7"/>
        <v>0</v>
      </c>
      <c r="AM28" s="95">
        <f t="shared" si="7"/>
        <v>0</v>
      </c>
      <c r="AN28" s="95">
        <f t="shared" si="7"/>
        <v>0</v>
      </c>
      <c r="AO28" s="95">
        <f t="shared" si="7"/>
        <v>0</v>
      </c>
      <c r="AP28" s="95">
        <f t="shared" si="7"/>
        <v>0</v>
      </c>
      <c r="AQ28" s="95">
        <f t="shared" si="7"/>
        <v>0</v>
      </c>
      <c r="AR28" s="95">
        <f t="shared" si="7"/>
        <v>0</v>
      </c>
      <c r="AS28" s="95">
        <f t="shared" si="7"/>
        <v>0</v>
      </c>
      <c r="AT28" s="95">
        <f t="shared" si="7"/>
        <v>0</v>
      </c>
      <c r="AU28" s="95">
        <f t="shared" si="7"/>
        <v>0</v>
      </c>
      <c r="AV28" s="95">
        <f t="shared" si="7"/>
        <v>0</v>
      </c>
      <c r="AW28" s="95">
        <f t="shared" si="7"/>
        <v>0</v>
      </c>
      <c r="AX28" s="95">
        <f t="shared" si="7"/>
        <v>0</v>
      </c>
      <c r="AY28" s="95">
        <f t="shared" si="7"/>
        <v>0</v>
      </c>
      <c r="AZ28" s="95">
        <f t="shared" si="7"/>
        <v>0</v>
      </c>
      <c r="BA28" s="95">
        <f t="shared" si="7"/>
        <v>0</v>
      </c>
      <c r="BB28" s="95">
        <f t="shared" si="7"/>
        <v>0</v>
      </c>
      <c r="BC28" s="95">
        <f t="shared" si="7"/>
        <v>0</v>
      </c>
    </row>
    <row r="29" spans="1:55" x14ac:dyDescent="0.2">
      <c r="A29" s="37"/>
      <c r="C29" s="57"/>
      <c r="D29" s="57" t="s">
        <v>67</v>
      </c>
      <c r="E29" s="58">
        <f>EPCBaseYear</f>
        <v>0</v>
      </c>
      <c r="F29" s="57">
        <f>SUM(F25:F28)</f>
        <v>0</v>
      </c>
      <c r="G29" s="57">
        <f t="shared" ref="G29:BC29" si="8">SUM(G25:G28)</f>
        <v>0</v>
      </c>
      <c r="H29" s="57">
        <f t="shared" si="8"/>
        <v>0</v>
      </c>
      <c r="I29" s="57">
        <f t="shared" si="8"/>
        <v>0</v>
      </c>
      <c r="J29" s="57">
        <f t="shared" si="8"/>
        <v>0</v>
      </c>
      <c r="K29" s="57">
        <f t="shared" si="8"/>
        <v>0</v>
      </c>
      <c r="L29" s="57">
        <f t="shared" si="8"/>
        <v>0</v>
      </c>
      <c r="M29" s="57">
        <f t="shared" si="8"/>
        <v>0</v>
      </c>
      <c r="N29" s="57">
        <f t="shared" si="8"/>
        <v>0</v>
      </c>
      <c r="O29" s="57">
        <f t="shared" si="8"/>
        <v>0</v>
      </c>
      <c r="P29" s="57">
        <f t="shared" si="8"/>
        <v>0</v>
      </c>
      <c r="Q29" s="57">
        <f t="shared" si="8"/>
        <v>0</v>
      </c>
      <c r="R29" s="57">
        <f t="shared" si="8"/>
        <v>0</v>
      </c>
      <c r="S29" s="57">
        <f t="shared" si="8"/>
        <v>0</v>
      </c>
      <c r="T29" s="57">
        <f t="shared" si="8"/>
        <v>0</v>
      </c>
      <c r="U29" s="57">
        <f t="shared" si="8"/>
        <v>0</v>
      </c>
      <c r="V29" s="57">
        <f t="shared" si="8"/>
        <v>0</v>
      </c>
      <c r="W29" s="57">
        <f t="shared" si="8"/>
        <v>0</v>
      </c>
      <c r="X29" s="57">
        <f t="shared" si="8"/>
        <v>0</v>
      </c>
      <c r="Y29" s="57">
        <f t="shared" si="8"/>
        <v>0</v>
      </c>
      <c r="Z29" s="57">
        <f t="shared" si="8"/>
        <v>0</v>
      </c>
      <c r="AA29" s="57">
        <f t="shared" si="8"/>
        <v>0</v>
      </c>
      <c r="AB29" s="57">
        <f t="shared" si="8"/>
        <v>0</v>
      </c>
      <c r="AC29" s="57">
        <f t="shared" si="8"/>
        <v>0</v>
      </c>
      <c r="AD29" s="57">
        <f t="shared" si="8"/>
        <v>0</v>
      </c>
      <c r="AE29" s="57">
        <f t="shared" si="8"/>
        <v>0</v>
      </c>
      <c r="AF29" s="57">
        <f t="shared" si="8"/>
        <v>0</v>
      </c>
      <c r="AG29" s="57">
        <f t="shared" si="8"/>
        <v>0</v>
      </c>
      <c r="AH29" s="57">
        <f t="shared" si="8"/>
        <v>0</v>
      </c>
      <c r="AI29" s="57">
        <f t="shared" si="8"/>
        <v>0</v>
      </c>
      <c r="AJ29" s="57">
        <f t="shared" si="8"/>
        <v>0</v>
      </c>
      <c r="AK29" s="57">
        <f t="shared" si="8"/>
        <v>0</v>
      </c>
      <c r="AL29" s="57">
        <f t="shared" si="8"/>
        <v>0</v>
      </c>
      <c r="AM29" s="57">
        <f t="shared" si="8"/>
        <v>0</v>
      </c>
      <c r="AN29" s="57">
        <f t="shared" si="8"/>
        <v>0</v>
      </c>
      <c r="AO29" s="57">
        <f t="shared" si="8"/>
        <v>0</v>
      </c>
      <c r="AP29" s="57">
        <f t="shared" si="8"/>
        <v>0</v>
      </c>
      <c r="AQ29" s="57">
        <f t="shared" si="8"/>
        <v>0</v>
      </c>
      <c r="AR29" s="57">
        <f t="shared" si="8"/>
        <v>0</v>
      </c>
      <c r="AS29" s="57">
        <f t="shared" si="8"/>
        <v>0</v>
      </c>
      <c r="AT29" s="57">
        <f t="shared" si="8"/>
        <v>0</v>
      </c>
      <c r="AU29" s="57">
        <f t="shared" si="8"/>
        <v>0</v>
      </c>
      <c r="AV29" s="57">
        <f t="shared" si="8"/>
        <v>0</v>
      </c>
      <c r="AW29" s="57">
        <f t="shared" si="8"/>
        <v>0</v>
      </c>
      <c r="AX29" s="57">
        <f t="shared" si="8"/>
        <v>0</v>
      </c>
      <c r="AY29" s="57">
        <f t="shared" si="8"/>
        <v>0</v>
      </c>
      <c r="AZ29" s="57">
        <f t="shared" si="8"/>
        <v>0</v>
      </c>
      <c r="BA29" s="57">
        <f t="shared" si="8"/>
        <v>0</v>
      </c>
      <c r="BB29" s="57">
        <f t="shared" si="8"/>
        <v>0</v>
      </c>
      <c r="BC29" s="57">
        <f t="shared" si="8"/>
        <v>0</v>
      </c>
    </row>
    <row r="30" spans="1:55" x14ac:dyDescent="0.2">
      <c r="A30" s="37"/>
      <c r="C30" s="57"/>
      <c r="D30" s="57" t="s">
        <v>69</v>
      </c>
      <c r="E30" s="81">
        <f>CostEscalOM</f>
        <v>0</v>
      </c>
      <c r="F30" s="57">
        <f>F29*(1+RateSQ)^(F$5-EPCBaseYear)</f>
        <v>0</v>
      </c>
      <c r="G30" s="57">
        <f>G29*(1+RateSQ)^(G$5-EPCBaseYear)</f>
        <v>0</v>
      </c>
      <c r="H30" s="57">
        <f t="shared" ref="H30:BC30" si="9">H29*(1+RateSQ)^(H$5-EPCBaseYear)</f>
        <v>0</v>
      </c>
      <c r="I30" s="57">
        <f t="shared" si="9"/>
        <v>0</v>
      </c>
      <c r="J30" s="57">
        <f t="shared" si="9"/>
        <v>0</v>
      </c>
      <c r="K30" s="57">
        <f t="shared" si="9"/>
        <v>0</v>
      </c>
      <c r="L30" s="57">
        <f t="shared" si="9"/>
        <v>0</v>
      </c>
      <c r="M30" s="57">
        <f t="shared" si="9"/>
        <v>0</v>
      </c>
      <c r="N30" s="57">
        <f t="shared" si="9"/>
        <v>0</v>
      </c>
      <c r="O30" s="57">
        <f t="shared" si="9"/>
        <v>0</v>
      </c>
      <c r="P30" s="57">
        <f t="shared" si="9"/>
        <v>0</v>
      </c>
      <c r="Q30" s="57">
        <f t="shared" si="9"/>
        <v>0</v>
      </c>
      <c r="R30" s="57">
        <f t="shared" si="9"/>
        <v>0</v>
      </c>
      <c r="S30" s="57">
        <f t="shared" si="9"/>
        <v>0</v>
      </c>
      <c r="T30" s="57">
        <f t="shared" si="9"/>
        <v>0</v>
      </c>
      <c r="U30" s="57">
        <f t="shared" si="9"/>
        <v>0</v>
      </c>
      <c r="V30" s="57">
        <f t="shared" si="9"/>
        <v>0</v>
      </c>
      <c r="W30" s="57">
        <f t="shared" si="9"/>
        <v>0</v>
      </c>
      <c r="X30" s="57">
        <f t="shared" si="9"/>
        <v>0</v>
      </c>
      <c r="Y30" s="57">
        <f t="shared" si="9"/>
        <v>0</v>
      </c>
      <c r="Z30" s="57">
        <f t="shared" si="9"/>
        <v>0</v>
      </c>
      <c r="AA30" s="57">
        <f t="shared" si="9"/>
        <v>0</v>
      </c>
      <c r="AB30" s="57">
        <f t="shared" si="9"/>
        <v>0</v>
      </c>
      <c r="AC30" s="57">
        <f t="shared" si="9"/>
        <v>0</v>
      </c>
      <c r="AD30" s="57">
        <f t="shared" si="9"/>
        <v>0</v>
      </c>
      <c r="AE30" s="57">
        <f t="shared" si="9"/>
        <v>0</v>
      </c>
      <c r="AF30" s="57">
        <f t="shared" si="9"/>
        <v>0</v>
      </c>
      <c r="AG30" s="57">
        <f t="shared" si="9"/>
        <v>0</v>
      </c>
      <c r="AH30" s="57">
        <f t="shared" si="9"/>
        <v>0</v>
      </c>
      <c r="AI30" s="57">
        <f t="shared" si="9"/>
        <v>0</v>
      </c>
      <c r="AJ30" s="57">
        <f t="shared" si="9"/>
        <v>0</v>
      </c>
      <c r="AK30" s="57">
        <f t="shared" si="9"/>
        <v>0</v>
      </c>
      <c r="AL30" s="57">
        <f t="shared" si="9"/>
        <v>0</v>
      </c>
      <c r="AM30" s="57">
        <f t="shared" si="9"/>
        <v>0</v>
      </c>
      <c r="AN30" s="57">
        <f t="shared" si="9"/>
        <v>0</v>
      </c>
      <c r="AO30" s="57">
        <f t="shared" si="9"/>
        <v>0</v>
      </c>
      <c r="AP30" s="57">
        <f t="shared" si="9"/>
        <v>0</v>
      </c>
      <c r="AQ30" s="57">
        <f t="shared" si="9"/>
        <v>0</v>
      </c>
      <c r="AR30" s="57">
        <f t="shared" si="9"/>
        <v>0</v>
      </c>
      <c r="AS30" s="57">
        <f t="shared" si="9"/>
        <v>0</v>
      </c>
      <c r="AT30" s="57">
        <f t="shared" si="9"/>
        <v>0</v>
      </c>
      <c r="AU30" s="57">
        <f t="shared" si="9"/>
        <v>0</v>
      </c>
      <c r="AV30" s="57">
        <f t="shared" si="9"/>
        <v>0</v>
      </c>
      <c r="AW30" s="57">
        <f t="shared" si="9"/>
        <v>0</v>
      </c>
      <c r="AX30" s="57">
        <f t="shared" si="9"/>
        <v>0</v>
      </c>
      <c r="AY30" s="57">
        <f t="shared" si="9"/>
        <v>0</v>
      </c>
      <c r="AZ30" s="57">
        <f t="shared" si="9"/>
        <v>0</v>
      </c>
      <c r="BA30" s="57">
        <f t="shared" si="9"/>
        <v>0</v>
      </c>
      <c r="BB30" s="57">
        <f t="shared" si="9"/>
        <v>0</v>
      </c>
      <c r="BC30" s="57">
        <f t="shared" si="9"/>
        <v>0</v>
      </c>
    </row>
    <row r="31" spans="1:55" x14ac:dyDescent="0.2">
      <c r="A31" s="23"/>
      <c r="C31" s="38"/>
      <c r="D31" s="23"/>
      <c r="E31" s="23"/>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x14ac:dyDescent="0.2">
      <c r="A32" s="23"/>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8" x14ac:dyDescent="0.2">
      <c r="A33" s="23"/>
      <c r="C33" s="38"/>
    </row>
    <row r="34" spans="1:58" x14ac:dyDescent="0.2">
      <c r="A34" s="23"/>
      <c r="C34" s="38"/>
    </row>
    <row r="35" spans="1:58" x14ac:dyDescent="0.2">
      <c r="A35" s="23" t="s">
        <v>53</v>
      </c>
      <c r="C35" s="38"/>
    </row>
    <row r="36" spans="1:58" x14ac:dyDescent="0.2">
      <c r="A36" s="23"/>
      <c r="B36" s="23" t="s">
        <v>73</v>
      </c>
      <c r="E36" s="58"/>
    </row>
    <row r="37" spans="1:58" x14ac:dyDescent="0.2">
      <c r="C37" s="190" t="s">
        <v>0</v>
      </c>
      <c r="D37" s="10"/>
      <c r="F37" s="57" t="e">
        <f>F54</f>
        <v>#N/A</v>
      </c>
      <c r="G37" s="57" t="e">
        <f t="shared" ref="G37:BC37" si="10">G54</f>
        <v>#N/A</v>
      </c>
      <c r="H37" s="57" t="e">
        <f t="shared" si="10"/>
        <v>#N/A</v>
      </c>
      <c r="I37" s="57" t="e">
        <f t="shared" si="10"/>
        <v>#N/A</v>
      </c>
      <c r="J37" s="57" t="e">
        <f t="shared" si="10"/>
        <v>#N/A</v>
      </c>
      <c r="K37" s="57" t="e">
        <f t="shared" si="10"/>
        <v>#N/A</v>
      </c>
      <c r="L37" s="57" t="e">
        <f t="shared" si="10"/>
        <v>#N/A</v>
      </c>
      <c r="M37" s="57" t="e">
        <f t="shared" si="10"/>
        <v>#N/A</v>
      </c>
      <c r="N37" s="57" t="e">
        <f t="shared" si="10"/>
        <v>#N/A</v>
      </c>
      <c r="O37" s="57" t="e">
        <f t="shared" si="10"/>
        <v>#N/A</v>
      </c>
      <c r="P37" s="57" t="e">
        <f t="shared" si="10"/>
        <v>#N/A</v>
      </c>
      <c r="Q37" s="57" t="e">
        <f t="shared" si="10"/>
        <v>#N/A</v>
      </c>
      <c r="R37" s="57" t="e">
        <f t="shared" si="10"/>
        <v>#N/A</v>
      </c>
      <c r="S37" s="57" t="e">
        <f t="shared" si="10"/>
        <v>#N/A</v>
      </c>
      <c r="T37" s="57" t="e">
        <f t="shared" si="10"/>
        <v>#N/A</v>
      </c>
      <c r="U37" s="57" t="e">
        <f t="shared" si="10"/>
        <v>#N/A</v>
      </c>
      <c r="V37" s="57" t="e">
        <f t="shared" si="10"/>
        <v>#N/A</v>
      </c>
      <c r="W37" s="57" t="e">
        <f t="shared" si="10"/>
        <v>#N/A</v>
      </c>
      <c r="X37" s="57" t="e">
        <f t="shared" si="10"/>
        <v>#N/A</v>
      </c>
      <c r="Y37" s="57" t="e">
        <f t="shared" si="10"/>
        <v>#N/A</v>
      </c>
      <c r="Z37" s="57" t="e">
        <f t="shared" si="10"/>
        <v>#N/A</v>
      </c>
      <c r="AA37" s="57" t="e">
        <f t="shared" si="10"/>
        <v>#N/A</v>
      </c>
      <c r="AB37" s="57" t="e">
        <f t="shared" si="10"/>
        <v>#N/A</v>
      </c>
      <c r="AC37" s="57" t="e">
        <f t="shared" si="10"/>
        <v>#N/A</v>
      </c>
      <c r="AD37" s="57" t="e">
        <f t="shared" si="10"/>
        <v>#N/A</v>
      </c>
      <c r="AE37" s="57" t="e">
        <f t="shared" si="10"/>
        <v>#N/A</v>
      </c>
      <c r="AF37" s="57" t="e">
        <f t="shared" si="10"/>
        <v>#N/A</v>
      </c>
      <c r="AG37" s="57" t="e">
        <f t="shared" si="10"/>
        <v>#N/A</v>
      </c>
      <c r="AH37" s="57" t="e">
        <f t="shared" si="10"/>
        <v>#N/A</v>
      </c>
      <c r="AI37" s="57" t="e">
        <f t="shared" si="10"/>
        <v>#N/A</v>
      </c>
      <c r="AJ37" s="57" t="e">
        <f t="shared" si="10"/>
        <v>#N/A</v>
      </c>
      <c r="AK37" s="57" t="e">
        <f t="shared" si="10"/>
        <v>#N/A</v>
      </c>
      <c r="AL37" s="57" t="e">
        <f t="shared" si="10"/>
        <v>#N/A</v>
      </c>
      <c r="AM37" s="57" t="e">
        <f t="shared" si="10"/>
        <v>#N/A</v>
      </c>
      <c r="AN37" s="57" t="e">
        <f t="shared" si="10"/>
        <v>#N/A</v>
      </c>
      <c r="AO37" s="57" t="e">
        <f t="shared" si="10"/>
        <v>#N/A</v>
      </c>
      <c r="AP37" s="57" t="e">
        <f t="shared" si="10"/>
        <v>#N/A</v>
      </c>
      <c r="AQ37" s="57" t="e">
        <f t="shared" si="10"/>
        <v>#N/A</v>
      </c>
      <c r="AR37" s="57" t="e">
        <f t="shared" si="10"/>
        <v>#N/A</v>
      </c>
      <c r="AS37" s="57" t="e">
        <f t="shared" si="10"/>
        <v>#N/A</v>
      </c>
      <c r="AT37" s="57" t="e">
        <f t="shared" si="10"/>
        <v>#N/A</v>
      </c>
      <c r="AU37" s="57" t="e">
        <f t="shared" si="10"/>
        <v>#N/A</v>
      </c>
      <c r="AV37" s="57" t="e">
        <f t="shared" si="10"/>
        <v>#N/A</v>
      </c>
      <c r="AW37" s="57" t="e">
        <f t="shared" si="10"/>
        <v>#N/A</v>
      </c>
      <c r="AX37" s="57" t="e">
        <f t="shared" si="10"/>
        <v>#N/A</v>
      </c>
      <c r="AY37" s="57" t="e">
        <f t="shared" si="10"/>
        <v>#N/A</v>
      </c>
      <c r="AZ37" s="57" t="e">
        <f t="shared" si="10"/>
        <v>#N/A</v>
      </c>
      <c r="BA37" s="57" t="e">
        <f t="shared" si="10"/>
        <v>#N/A</v>
      </c>
      <c r="BB37" s="57" t="e">
        <f t="shared" si="10"/>
        <v>#N/A</v>
      </c>
      <c r="BC37" s="57" t="e">
        <f t="shared" si="10"/>
        <v>#N/A</v>
      </c>
    </row>
    <row r="38" spans="1:58" x14ac:dyDescent="0.2">
      <c r="C38" s="190" t="s">
        <v>54</v>
      </c>
      <c r="D38" s="10"/>
      <c r="F38" s="43">
        <f>F64</f>
        <v>0</v>
      </c>
      <c r="G38" s="43">
        <f t="shared" ref="G38:BC38" si="11">G64</f>
        <v>0</v>
      </c>
      <c r="H38" s="43">
        <f t="shared" si="11"/>
        <v>0</v>
      </c>
      <c r="I38" s="43">
        <f t="shared" si="11"/>
        <v>0</v>
      </c>
      <c r="J38" s="43">
        <f t="shared" si="11"/>
        <v>0</v>
      </c>
      <c r="K38" s="43">
        <f t="shared" si="11"/>
        <v>0</v>
      </c>
      <c r="L38" s="43">
        <f t="shared" si="11"/>
        <v>0</v>
      </c>
      <c r="M38" s="43">
        <f t="shared" si="11"/>
        <v>0</v>
      </c>
      <c r="N38" s="43">
        <f t="shared" si="11"/>
        <v>0</v>
      </c>
      <c r="O38" s="43">
        <f t="shared" si="11"/>
        <v>0</v>
      </c>
      <c r="P38" s="43">
        <f t="shared" si="11"/>
        <v>0</v>
      </c>
      <c r="Q38" s="43">
        <f t="shared" si="11"/>
        <v>0</v>
      </c>
      <c r="R38" s="43">
        <f t="shared" si="11"/>
        <v>0</v>
      </c>
      <c r="S38" s="43">
        <f t="shared" si="11"/>
        <v>0</v>
      </c>
      <c r="T38" s="43">
        <f t="shared" si="11"/>
        <v>0</v>
      </c>
      <c r="U38" s="43">
        <f t="shared" si="11"/>
        <v>0</v>
      </c>
      <c r="V38" s="43">
        <f t="shared" si="11"/>
        <v>0</v>
      </c>
      <c r="W38" s="43">
        <f t="shared" si="11"/>
        <v>0</v>
      </c>
      <c r="X38" s="43">
        <f t="shared" si="11"/>
        <v>0</v>
      </c>
      <c r="Y38" s="43">
        <f t="shared" si="11"/>
        <v>0</v>
      </c>
      <c r="Z38" s="43">
        <f t="shared" si="11"/>
        <v>0</v>
      </c>
      <c r="AA38" s="43">
        <f t="shared" si="11"/>
        <v>0</v>
      </c>
      <c r="AB38" s="43">
        <f t="shared" si="11"/>
        <v>0</v>
      </c>
      <c r="AC38" s="43">
        <f t="shared" si="11"/>
        <v>0</v>
      </c>
      <c r="AD38" s="43">
        <f t="shared" si="11"/>
        <v>0</v>
      </c>
      <c r="AE38" s="43">
        <f t="shared" si="11"/>
        <v>0</v>
      </c>
      <c r="AF38" s="43">
        <f t="shared" si="11"/>
        <v>0</v>
      </c>
      <c r="AG38" s="43">
        <f t="shared" si="11"/>
        <v>0</v>
      </c>
      <c r="AH38" s="43">
        <f t="shared" si="11"/>
        <v>0</v>
      </c>
      <c r="AI38" s="43">
        <f t="shared" si="11"/>
        <v>0</v>
      </c>
      <c r="AJ38" s="43">
        <f t="shared" si="11"/>
        <v>0</v>
      </c>
      <c r="AK38" s="43">
        <f t="shared" si="11"/>
        <v>0</v>
      </c>
      <c r="AL38" s="43">
        <f t="shared" si="11"/>
        <v>0</v>
      </c>
      <c r="AM38" s="43">
        <f t="shared" si="11"/>
        <v>0</v>
      </c>
      <c r="AN38" s="43">
        <f t="shared" si="11"/>
        <v>0</v>
      </c>
      <c r="AO38" s="43">
        <f t="shared" si="11"/>
        <v>0</v>
      </c>
      <c r="AP38" s="43">
        <f t="shared" si="11"/>
        <v>0</v>
      </c>
      <c r="AQ38" s="43">
        <f t="shared" si="11"/>
        <v>0</v>
      </c>
      <c r="AR38" s="43">
        <f t="shared" si="11"/>
        <v>0</v>
      </c>
      <c r="AS38" s="43">
        <f t="shared" si="11"/>
        <v>0</v>
      </c>
      <c r="AT38" s="43">
        <f t="shared" si="11"/>
        <v>0</v>
      </c>
      <c r="AU38" s="43">
        <f t="shared" si="11"/>
        <v>0</v>
      </c>
      <c r="AV38" s="43">
        <f t="shared" si="11"/>
        <v>0</v>
      </c>
      <c r="AW38" s="43">
        <f t="shared" si="11"/>
        <v>0</v>
      </c>
      <c r="AX38" s="43">
        <f t="shared" si="11"/>
        <v>0</v>
      </c>
      <c r="AY38" s="43">
        <f t="shared" si="11"/>
        <v>0</v>
      </c>
      <c r="AZ38" s="43">
        <f t="shared" si="11"/>
        <v>0</v>
      </c>
      <c r="BA38" s="43">
        <f t="shared" si="11"/>
        <v>0</v>
      </c>
      <c r="BB38" s="43">
        <f t="shared" si="11"/>
        <v>0</v>
      </c>
      <c r="BC38" s="43">
        <f t="shared" si="11"/>
        <v>0</v>
      </c>
    </row>
    <row r="39" spans="1:58" x14ac:dyDescent="0.2">
      <c r="C39" s="190" t="s">
        <v>1</v>
      </c>
      <c r="D39" s="10"/>
      <c r="F39" s="43">
        <f>F73</f>
        <v>0</v>
      </c>
      <c r="G39" s="43">
        <f t="shared" ref="G39:BC39" si="12">G73</f>
        <v>0</v>
      </c>
      <c r="H39" s="43">
        <f t="shared" si="12"/>
        <v>0</v>
      </c>
      <c r="I39" s="43">
        <f t="shared" si="12"/>
        <v>0</v>
      </c>
      <c r="J39" s="43">
        <f t="shared" si="12"/>
        <v>0</v>
      </c>
      <c r="K39" s="43">
        <f t="shared" si="12"/>
        <v>0</v>
      </c>
      <c r="L39" s="43">
        <f t="shared" si="12"/>
        <v>0</v>
      </c>
      <c r="M39" s="43">
        <f t="shared" si="12"/>
        <v>0</v>
      </c>
      <c r="N39" s="43">
        <f t="shared" si="12"/>
        <v>0</v>
      </c>
      <c r="O39" s="43">
        <f t="shared" si="12"/>
        <v>0</v>
      </c>
      <c r="P39" s="43">
        <f t="shared" si="12"/>
        <v>0</v>
      </c>
      <c r="Q39" s="43">
        <f t="shared" si="12"/>
        <v>0</v>
      </c>
      <c r="R39" s="43">
        <f t="shared" si="12"/>
        <v>0</v>
      </c>
      <c r="S39" s="43">
        <f t="shared" si="12"/>
        <v>0</v>
      </c>
      <c r="T39" s="43">
        <f t="shared" si="12"/>
        <v>0</v>
      </c>
      <c r="U39" s="43">
        <f t="shared" si="12"/>
        <v>0</v>
      </c>
      <c r="V39" s="43">
        <f t="shared" si="12"/>
        <v>0</v>
      </c>
      <c r="W39" s="43">
        <f t="shared" si="12"/>
        <v>0</v>
      </c>
      <c r="X39" s="43">
        <f t="shared" si="12"/>
        <v>0</v>
      </c>
      <c r="Y39" s="43">
        <f t="shared" si="12"/>
        <v>0</v>
      </c>
      <c r="Z39" s="43">
        <f t="shared" si="12"/>
        <v>0</v>
      </c>
      <c r="AA39" s="43">
        <f t="shared" si="12"/>
        <v>0</v>
      </c>
      <c r="AB39" s="43">
        <f t="shared" si="12"/>
        <v>0</v>
      </c>
      <c r="AC39" s="43">
        <f t="shared" si="12"/>
        <v>0</v>
      </c>
      <c r="AD39" s="43">
        <f t="shared" si="12"/>
        <v>0</v>
      </c>
      <c r="AE39" s="43">
        <f t="shared" si="12"/>
        <v>0</v>
      </c>
      <c r="AF39" s="43">
        <f t="shared" si="12"/>
        <v>0</v>
      </c>
      <c r="AG39" s="43">
        <f t="shared" si="12"/>
        <v>0</v>
      </c>
      <c r="AH39" s="43">
        <f t="shared" si="12"/>
        <v>0</v>
      </c>
      <c r="AI39" s="43">
        <f t="shared" si="12"/>
        <v>0</v>
      </c>
      <c r="AJ39" s="43">
        <f t="shared" si="12"/>
        <v>0</v>
      </c>
      <c r="AK39" s="43">
        <f t="shared" si="12"/>
        <v>0</v>
      </c>
      <c r="AL39" s="43">
        <f t="shared" si="12"/>
        <v>0</v>
      </c>
      <c r="AM39" s="43">
        <f t="shared" si="12"/>
        <v>0</v>
      </c>
      <c r="AN39" s="43">
        <f t="shared" si="12"/>
        <v>0</v>
      </c>
      <c r="AO39" s="43">
        <f t="shared" si="12"/>
        <v>0</v>
      </c>
      <c r="AP39" s="43">
        <f t="shared" si="12"/>
        <v>0</v>
      </c>
      <c r="AQ39" s="43">
        <f t="shared" si="12"/>
        <v>0</v>
      </c>
      <c r="AR39" s="43">
        <f t="shared" si="12"/>
        <v>0</v>
      </c>
      <c r="AS39" s="43">
        <f t="shared" si="12"/>
        <v>0</v>
      </c>
      <c r="AT39" s="43">
        <f t="shared" si="12"/>
        <v>0</v>
      </c>
      <c r="AU39" s="43">
        <f t="shared" si="12"/>
        <v>0</v>
      </c>
      <c r="AV39" s="43">
        <f t="shared" si="12"/>
        <v>0</v>
      </c>
      <c r="AW39" s="43">
        <f t="shared" si="12"/>
        <v>0</v>
      </c>
      <c r="AX39" s="43">
        <f t="shared" si="12"/>
        <v>0</v>
      </c>
      <c r="AY39" s="43">
        <f t="shared" si="12"/>
        <v>0</v>
      </c>
      <c r="AZ39" s="43">
        <f t="shared" si="12"/>
        <v>0</v>
      </c>
      <c r="BA39" s="43">
        <f t="shared" si="12"/>
        <v>0</v>
      </c>
      <c r="BB39" s="43">
        <f t="shared" si="12"/>
        <v>0</v>
      </c>
      <c r="BC39" s="43">
        <f t="shared" si="12"/>
        <v>0</v>
      </c>
    </row>
    <row r="40" spans="1:58" s="186" customFormat="1" x14ac:dyDescent="0.2">
      <c r="B40" s="187"/>
      <c r="C40" s="188" t="s">
        <v>56</v>
      </c>
      <c r="D40" s="187"/>
      <c r="E40" s="187"/>
      <c r="F40" s="189" t="e">
        <f t="shared" ref="F40:BC40" si="13">SUM(F37:F39)</f>
        <v>#N/A</v>
      </c>
      <c r="G40" s="189" t="e">
        <f t="shared" si="13"/>
        <v>#N/A</v>
      </c>
      <c r="H40" s="189" t="e">
        <f t="shared" si="13"/>
        <v>#N/A</v>
      </c>
      <c r="I40" s="189" t="e">
        <f t="shared" si="13"/>
        <v>#N/A</v>
      </c>
      <c r="J40" s="189" t="e">
        <f t="shared" si="13"/>
        <v>#N/A</v>
      </c>
      <c r="K40" s="189" t="e">
        <f t="shared" si="13"/>
        <v>#N/A</v>
      </c>
      <c r="L40" s="189" t="e">
        <f t="shared" si="13"/>
        <v>#N/A</v>
      </c>
      <c r="M40" s="189" t="e">
        <f t="shared" si="13"/>
        <v>#N/A</v>
      </c>
      <c r="N40" s="189" t="e">
        <f t="shared" si="13"/>
        <v>#N/A</v>
      </c>
      <c r="O40" s="189" t="e">
        <f t="shared" si="13"/>
        <v>#N/A</v>
      </c>
      <c r="P40" s="189" t="e">
        <f t="shared" si="13"/>
        <v>#N/A</v>
      </c>
      <c r="Q40" s="189" t="e">
        <f t="shared" si="13"/>
        <v>#N/A</v>
      </c>
      <c r="R40" s="189" t="e">
        <f t="shared" si="13"/>
        <v>#N/A</v>
      </c>
      <c r="S40" s="189" t="e">
        <f t="shared" si="13"/>
        <v>#N/A</v>
      </c>
      <c r="T40" s="189" t="e">
        <f t="shared" si="13"/>
        <v>#N/A</v>
      </c>
      <c r="U40" s="189" t="e">
        <f t="shared" si="13"/>
        <v>#N/A</v>
      </c>
      <c r="V40" s="189" t="e">
        <f t="shared" si="13"/>
        <v>#N/A</v>
      </c>
      <c r="W40" s="189" t="e">
        <f t="shared" si="13"/>
        <v>#N/A</v>
      </c>
      <c r="X40" s="189" t="e">
        <f t="shared" si="13"/>
        <v>#N/A</v>
      </c>
      <c r="Y40" s="189" t="e">
        <f t="shared" si="13"/>
        <v>#N/A</v>
      </c>
      <c r="Z40" s="189" t="e">
        <f t="shared" si="13"/>
        <v>#N/A</v>
      </c>
      <c r="AA40" s="189" t="e">
        <f t="shared" si="13"/>
        <v>#N/A</v>
      </c>
      <c r="AB40" s="189" t="e">
        <f t="shared" si="13"/>
        <v>#N/A</v>
      </c>
      <c r="AC40" s="189" t="e">
        <f t="shared" si="13"/>
        <v>#N/A</v>
      </c>
      <c r="AD40" s="189" t="e">
        <f t="shared" si="13"/>
        <v>#N/A</v>
      </c>
      <c r="AE40" s="189" t="e">
        <f t="shared" si="13"/>
        <v>#N/A</v>
      </c>
      <c r="AF40" s="189" t="e">
        <f t="shared" si="13"/>
        <v>#N/A</v>
      </c>
      <c r="AG40" s="189" t="e">
        <f t="shared" si="13"/>
        <v>#N/A</v>
      </c>
      <c r="AH40" s="189" t="e">
        <f t="shared" si="13"/>
        <v>#N/A</v>
      </c>
      <c r="AI40" s="189" t="e">
        <f t="shared" si="13"/>
        <v>#N/A</v>
      </c>
      <c r="AJ40" s="189" t="e">
        <f t="shared" si="13"/>
        <v>#N/A</v>
      </c>
      <c r="AK40" s="189" t="e">
        <f t="shared" si="13"/>
        <v>#N/A</v>
      </c>
      <c r="AL40" s="189" t="e">
        <f t="shared" si="13"/>
        <v>#N/A</v>
      </c>
      <c r="AM40" s="189" t="e">
        <f t="shared" si="13"/>
        <v>#N/A</v>
      </c>
      <c r="AN40" s="189" t="e">
        <f t="shared" si="13"/>
        <v>#N/A</v>
      </c>
      <c r="AO40" s="189" t="e">
        <f t="shared" si="13"/>
        <v>#N/A</v>
      </c>
      <c r="AP40" s="189" t="e">
        <f t="shared" si="13"/>
        <v>#N/A</v>
      </c>
      <c r="AQ40" s="189" t="e">
        <f t="shared" si="13"/>
        <v>#N/A</v>
      </c>
      <c r="AR40" s="189" t="e">
        <f t="shared" si="13"/>
        <v>#N/A</v>
      </c>
      <c r="AS40" s="189" t="e">
        <f t="shared" si="13"/>
        <v>#N/A</v>
      </c>
      <c r="AT40" s="189" t="e">
        <f t="shared" si="13"/>
        <v>#N/A</v>
      </c>
      <c r="AU40" s="189" t="e">
        <f t="shared" si="13"/>
        <v>#N/A</v>
      </c>
      <c r="AV40" s="189" t="e">
        <f t="shared" si="13"/>
        <v>#N/A</v>
      </c>
      <c r="AW40" s="189" t="e">
        <f t="shared" si="13"/>
        <v>#N/A</v>
      </c>
      <c r="AX40" s="189" t="e">
        <f t="shared" si="13"/>
        <v>#N/A</v>
      </c>
      <c r="AY40" s="189" t="e">
        <f t="shared" si="13"/>
        <v>#N/A</v>
      </c>
      <c r="AZ40" s="189" t="e">
        <f t="shared" si="13"/>
        <v>#N/A</v>
      </c>
      <c r="BA40" s="189" t="e">
        <f t="shared" si="13"/>
        <v>#N/A</v>
      </c>
      <c r="BB40" s="189" t="e">
        <f t="shared" si="13"/>
        <v>#N/A</v>
      </c>
      <c r="BC40" s="189" t="e">
        <f t="shared" si="13"/>
        <v>#N/A</v>
      </c>
      <c r="BD40" s="187"/>
      <c r="BE40" s="187"/>
      <c r="BF40" s="187"/>
    </row>
    <row r="41" spans="1:58" x14ac:dyDescent="0.2">
      <c r="A41" s="23"/>
    </row>
    <row r="42" spans="1:58" x14ac:dyDescent="0.2">
      <c r="B42" s="38" t="s">
        <v>0</v>
      </c>
    </row>
    <row r="43" spans="1:58" x14ac:dyDescent="0.2">
      <c r="B43" s="38"/>
      <c r="C43" s="23" t="s">
        <v>150</v>
      </c>
      <c r="F43" s="293" t="e">
        <f>'Hybrid - O&amp;M'!H28</f>
        <v>#DIV/0!</v>
      </c>
      <c r="G43" s="96" t="e">
        <f>F43</f>
        <v>#DIV/0!</v>
      </c>
      <c r="H43" s="96" t="e">
        <f t="shared" ref="H43:BC43" si="14">G43</f>
        <v>#DIV/0!</v>
      </c>
      <c r="I43" s="96" t="e">
        <f t="shared" si="14"/>
        <v>#DIV/0!</v>
      </c>
      <c r="J43" s="96" t="e">
        <f t="shared" si="14"/>
        <v>#DIV/0!</v>
      </c>
      <c r="K43" s="96" t="e">
        <f t="shared" si="14"/>
        <v>#DIV/0!</v>
      </c>
      <c r="L43" s="96" t="e">
        <f t="shared" si="14"/>
        <v>#DIV/0!</v>
      </c>
      <c r="M43" s="96" t="e">
        <f t="shared" si="14"/>
        <v>#DIV/0!</v>
      </c>
      <c r="N43" s="96" t="e">
        <f t="shared" si="14"/>
        <v>#DIV/0!</v>
      </c>
      <c r="O43" s="96" t="e">
        <f t="shared" si="14"/>
        <v>#DIV/0!</v>
      </c>
      <c r="P43" s="96" t="e">
        <f t="shared" si="14"/>
        <v>#DIV/0!</v>
      </c>
      <c r="Q43" s="96" t="e">
        <f t="shared" si="14"/>
        <v>#DIV/0!</v>
      </c>
      <c r="R43" s="96" t="e">
        <f t="shared" si="14"/>
        <v>#DIV/0!</v>
      </c>
      <c r="S43" s="96" t="e">
        <f t="shared" si="14"/>
        <v>#DIV/0!</v>
      </c>
      <c r="T43" s="96" t="e">
        <f t="shared" si="14"/>
        <v>#DIV/0!</v>
      </c>
      <c r="U43" s="96" t="e">
        <f t="shared" si="14"/>
        <v>#DIV/0!</v>
      </c>
      <c r="V43" s="96" t="e">
        <f t="shared" si="14"/>
        <v>#DIV/0!</v>
      </c>
      <c r="W43" s="96" t="e">
        <f t="shared" si="14"/>
        <v>#DIV/0!</v>
      </c>
      <c r="X43" s="96" t="e">
        <f t="shared" si="14"/>
        <v>#DIV/0!</v>
      </c>
      <c r="Y43" s="96" t="e">
        <f t="shared" si="14"/>
        <v>#DIV/0!</v>
      </c>
      <c r="Z43" s="96" t="e">
        <f t="shared" si="14"/>
        <v>#DIV/0!</v>
      </c>
      <c r="AA43" s="96" t="e">
        <f t="shared" si="14"/>
        <v>#DIV/0!</v>
      </c>
      <c r="AB43" s="96" t="e">
        <f t="shared" si="14"/>
        <v>#DIV/0!</v>
      </c>
      <c r="AC43" s="96" t="e">
        <f t="shared" si="14"/>
        <v>#DIV/0!</v>
      </c>
      <c r="AD43" s="96" t="e">
        <f t="shared" si="14"/>
        <v>#DIV/0!</v>
      </c>
      <c r="AE43" s="96" t="e">
        <f t="shared" si="14"/>
        <v>#DIV/0!</v>
      </c>
      <c r="AF43" s="96" t="e">
        <f t="shared" si="14"/>
        <v>#DIV/0!</v>
      </c>
      <c r="AG43" s="96" t="e">
        <f t="shared" si="14"/>
        <v>#DIV/0!</v>
      </c>
      <c r="AH43" s="96" t="e">
        <f t="shared" si="14"/>
        <v>#DIV/0!</v>
      </c>
      <c r="AI43" s="96" t="e">
        <f t="shared" si="14"/>
        <v>#DIV/0!</v>
      </c>
      <c r="AJ43" s="96" t="e">
        <f t="shared" si="14"/>
        <v>#DIV/0!</v>
      </c>
      <c r="AK43" s="96" t="e">
        <f t="shared" si="14"/>
        <v>#DIV/0!</v>
      </c>
      <c r="AL43" s="96" t="e">
        <f t="shared" si="14"/>
        <v>#DIV/0!</v>
      </c>
      <c r="AM43" s="96" t="e">
        <f t="shared" si="14"/>
        <v>#DIV/0!</v>
      </c>
      <c r="AN43" s="96" t="e">
        <f t="shared" si="14"/>
        <v>#DIV/0!</v>
      </c>
      <c r="AO43" s="96" t="e">
        <f t="shared" si="14"/>
        <v>#DIV/0!</v>
      </c>
      <c r="AP43" s="96" t="e">
        <f t="shared" si="14"/>
        <v>#DIV/0!</v>
      </c>
      <c r="AQ43" s="96" t="e">
        <f t="shared" si="14"/>
        <v>#DIV/0!</v>
      </c>
      <c r="AR43" s="96" t="e">
        <f t="shared" si="14"/>
        <v>#DIV/0!</v>
      </c>
      <c r="AS43" s="96" t="e">
        <f t="shared" si="14"/>
        <v>#DIV/0!</v>
      </c>
      <c r="AT43" s="96" t="e">
        <f t="shared" si="14"/>
        <v>#DIV/0!</v>
      </c>
      <c r="AU43" s="96" t="e">
        <f t="shared" si="14"/>
        <v>#DIV/0!</v>
      </c>
      <c r="AV43" s="96" t="e">
        <f t="shared" si="14"/>
        <v>#DIV/0!</v>
      </c>
      <c r="AW43" s="96" t="e">
        <f t="shared" si="14"/>
        <v>#DIV/0!</v>
      </c>
      <c r="AX43" s="96" t="e">
        <f t="shared" si="14"/>
        <v>#DIV/0!</v>
      </c>
      <c r="AY43" s="96" t="e">
        <f t="shared" si="14"/>
        <v>#DIV/0!</v>
      </c>
      <c r="AZ43" s="96" t="e">
        <f t="shared" si="14"/>
        <v>#DIV/0!</v>
      </c>
      <c r="BA43" s="96" t="e">
        <f t="shared" si="14"/>
        <v>#DIV/0!</v>
      </c>
      <c r="BB43" s="96" t="e">
        <f t="shared" si="14"/>
        <v>#DIV/0!</v>
      </c>
      <c r="BC43" s="96" t="e">
        <f t="shared" si="14"/>
        <v>#DIV/0!</v>
      </c>
    </row>
    <row r="44" spans="1:58" x14ac:dyDescent="0.2">
      <c r="B44" s="38"/>
      <c r="C44" s="23" t="s">
        <v>71</v>
      </c>
      <c r="E44" s="60" t="s">
        <v>70</v>
      </c>
      <c r="F44" s="2" t="e">
        <f t="shared" ref="F44:AK44" si="15">F43*ROUND(HLOOKUP(F$5,OMUnitCosts,6,FALSE),2)</f>
        <v>#DIV/0!</v>
      </c>
      <c r="G44" s="2" t="e">
        <f t="shared" si="15"/>
        <v>#DIV/0!</v>
      </c>
      <c r="H44" s="2" t="e">
        <f t="shared" si="15"/>
        <v>#DIV/0!</v>
      </c>
      <c r="I44" s="2" t="e">
        <f t="shared" si="15"/>
        <v>#DIV/0!</v>
      </c>
      <c r="J44" s="2" t="e">
        <f t="shared" si="15"/>
        <v>#DIV/0!</v>
      </c>
      <c r="K44" s="2" t="e">
        <f t="shared" si="15"/>
        <v>#DIV/0!</v>
      </c>
      <c r="L44" s="2" t="e">
        <f t="shared" si="15"/>
        <v>#DIV/0!</v>
      </c>
      <c r="M44" s="2" t="e">
        <f t="shared" si="15"/>
        <v>#DIV/0!</v>
      </c>
      <c r="N44" s="2" t="e">
        <f t="shared" si="15"/>
        <v>#DIV/0!</v>
      </c>
      <c r="O44" s="2" t="e">
        <f t="shared" si="15"/>
        <v>#DIV/0!</v>
      </c>
      <c r="P44" s="2" t="e">
        <f t="shared" si="15"/>
        <v>#DIV/0!</v>
      </c>
      <c r="Q44" s="2" t="e">
        <f t="shared" si="15"/>
        <v>#DIV/0!</v>
      </c>
      <c r="R44" s="2" t="e">
        <f t="shared" si="15"/>
        <v>#DIV/0!</v>
      </c>
      <c r="S44" s="2" t="e">
        <f t="shared" si="15"/>
        <v>#DIV/0!</v>
      </c>
      <c r="T44" s="2" t="e">
        <f t="shared" si="15"/>
        <v>#DIV/0!</v>
      </c>
      <c r="U44" s="2" t="e">
        <f t="shared" si="15"/>
        <v>#DIV/0!</v>
      </c>
      <c r="V44" s="2" t="e">
        <f t="shared" si="15"/>
        <v>#DIV/0!</v>
      </c>
      <c r="W44" s="2" t="e">
        <f t="shared" si="15"/>
        <v>#DIV/0!</v>
      </c>
      <c r="X44" s="2" t="e">
        <f t="shared" si="15"/>
        <v>#DIV/0!</v>
      </c>
      <c r="Y44" s="2" t="e">
        <f t="shared" si="15"/>
        <v>#DIV/0!</v>
      </c>
      <c r="Z44" s="2" t="e">
        <f t="shared" si="15"/>
        <v>#DIV/0!</v>
      </c>
      <c r="AA44" s="2" t="e">
        <f t="shared" si="15"/>
        <v>#DIV/0!</v>
      </c>
      <c r="AB44" s="2" t="e">
        <f t="shared" si="15"/>
        <v>#DIV/0!</v>
      </c>
      <c r="AC44" s="2" t="e">
        <f t="shared" si="15"/>
        <v>#DIV/0!</v>
      </c>
      <c r="AD44" s="2" t="e">
        <f t="shared" si="15"/>
        <v>#DIV/0!</v>
      </c>
      <c r="AE44" s="2" t="e">
        <f t="shared" si="15"/>
        <v>#DIV/0!</v>
      </c>
      <c r="AF44" s="2" t="e">
        <f t="shared" si="15"/>
        <v>#DIV/0!</v>
      </c>
      <c r="AG44" s="2" t="e">
        <f t="shared" si="15"/>
        <v>#DIV/0!</v>
      </c>
      <c r="AH44" s="2" t="e">
        <f t="shared" si="15"/>
        <v>#DIV/0!</v>
      </c>
      <c r="AI44" s="2" t="e">
        <f t="shared" si="15"/>
        <v>#DIV/0!</v>
      </c>
      <c r="AJ44" s="2" t="e">
        <f t="shared" si="15"/>
        <v>#DIV/0!</v>
      </c>
      <c r="AK44" s="2" t="e">
        <f t="shared" si="15"/>
        <v>#DIV/0!</v>
      </c>
      <c r="AL44" s="2" t="e">
        <f t="shared" ref="AL44:BC44" si="16">AL43*ROUND(HLOOKUP(AL$5,OMUnitCosts,6,FALSE),2)</f>
        <v>#DIV/0!</v>
      </c>
      <c r="AM44" s="2" t="e">
        <f t="shared" si="16"/>
        <v>#DIV/0!</v>
      </c>
      <c r="AN44" s="2" t="e">
        <f t="shared" si="16"/>
        <v>#DIV/0!</v>
      </c>
      <c r="AO44" s="2" t="e">
        <f t="shared" si="16"/>
        <v>#DIV/0!</v>
      </c>
      <c r="AP44" s="2" t="e">
        <f t="shared" si="16"/>
        <v>#DIV/0!</v>
      </c>
      <c r="AQ44" s="2" t="e">
        <f t="shared" si="16"/>
        <v>#DIV/0!</v>
      </c>
      <c r="AR44" s="2" t="e">
        <f t="shared" si="16"/>
        <v>#DIV/0!</v>
      </c>
      <c r="AS44" s="2" t="e">
        <f t="shared" si="16"/>
        <v>#DIV/0!</v>
      </c>
      <c r="AT44" s="2" t="e">
        <f t="shared" si="16"/>
        <v>#DIV/0!</v>
      </c>
      <c r="AU44" s="2" t="e">
        <f t="shared" si="16"/>
        <v>#DIV/0!</v>
      </c>
      <c r="AV44" s="2" t="e">
        <f t="shared" si="16"/>
        <v>#DIV/0!</v>
      </c>
      <c r="AW44" s="2" t="e">
        <f t="shared" si="16"/>
        <v>#DIV/0!</v>
      </c>
      <c r="AX44" s="2" t="e">
        <f t="shared" si="16"/>
        <v>#DIV/0!</v>
      </c>
      <c r="AY44" s="2" t="e">
        <f t="shared" si="16"/>
        <v>#DIV/0!</v>
      </c>
      <c r="AZ44" s="2" t="e">
        <f t="shared" si="16"/>
        <v>#DIV/0!</v>
      </c>
      <c r="BA44" s="2" t="e">
        <f t="shared" si="16"/>
        <v>#DIV/0!</v>
      </c>
      <c r="BB44" s="2" t="e">
        <f t="shared" si="16"/>
        <v>#DIV/0!</v>
      </c>
      <c r="BC44" s="2" t="e">
        <f t="shared" si="16"/>
        <v>#DIV/0!</v>
      </c>
    </row>
    <row r="45" spans="1:58" x14ac:dyDescent="0.2">
      <c r="B45" s="38"/>
    </row>
    <row r="46" spans="1:58" x14ac:dyDescent="0.2">
      <c r="B46" s="38"/>
      <c r="C46" s="23" t="s">
        <v>2</v>
      </c>
    </row>
    <row r="47" spans="1:58" x14ac:dyDescent="0.2">
      <c r="B47" s="38"/>
      <c r="C47" s="23"/>
      <c r="D47" s="23" t="s">
        <v>123</v>
      </c>
      <c r="E47" s="58"/>
      <c r="F47" s="293">
        <f>'Hybrid - O&amp;M'!H48*365</f>
        <v>0</v>
      </c>
    </row>
    <row r="48" spans="1:58" s="23" customFormat="1" x14ac:dyDescent="0.2">
      <c r="A48"/>
      <c r="B48" s="38"/>
      <c r="D48" s="23" t="s">
        <v>77</v>
      </c>
      <c r="E48"/>
      <c r="F48" s="97">
        <f t="shared" ref="F48:BC48" si="17">ElecGrowth</f>
        <v>0</v>
      </c>
      <c r="G48" s="97">
        <f t="shared" si="17"/>
        <v>0</v>
      </c>
      <c r="H48" s="97">
        <f t="shared" si="17"/>
        <v>0</v>
      </c>
      <c r="I48" s="97">
        <f t="shared" si="17"/>
        <v>0</v>
      </c>
      <c r="J48" s="97">
        <f t="shared" si="17"/>
        <v>0</v>
      </c>
      <c r="K48" s="97">
        <f t="shared" si="17"/>
        <v>0</v>
      </c>
      <c r="L48" s="97">
        <f t="shared" si="17"/>
        <v>0</v>
      </c>
      <c r="M48" s="97">
        <f t="shared" si="17"/>
        <v>0</v>
      </c>
      <c r="N48" s="97">
        <f t="shared" si="17"/>
        <v>0</v>
      </c>
      <c r="O48" s="97">
        <f t="shared" si="17"/>
        <v>0</v>
      </c>
      <c r="P48" s="97">
        <f t="shared" si="17"/>
        <v>0</v>
      </c>
      <c r="Q48" s="97">
        <f t="shared" si="17"/>
        <v>0</v>
      </c>
      <c r="R48" s="97">
        <f t="shared" si="17"/>
        <v>0</v>
      </c>
      <c r="S48" s="97">
        <f t="shared" si="17"/>
        <v>0</v>
      </c>
      <c r="T48" s="97">
        <f t="shared" si="17"/>
        <v>0</v>
      </c>
      <c r="U48" s="97">
        <f t="shared" si="17"/>
        <v>0</v>
      </c>
      <c r="V48" s="97">
        <f t="shared" si="17"/>
        <v>0</v>
      </c>
      <c r="W48" s="97">
        <f t="shared" si="17"/>
        <v>0</v>
      </c>
      <c r="X48" s="97">
        <f t="shared" si="17"/>
        <v>0</v>
      </c>
      <c r="Y48" s="97">
        <f t="shared" si="17"/>
        <v>0</v>
      </c>
      <c r="Z48" s="97">
        <f t="shared" si="17"/>
        <v>0</v>
      </c>
      <c r="AA48" s="97">
        <f t="shared" si="17"/>
        <v>0</v>
      </c>
      <c r="AB48" s="97">
        <f t="shared" si="17"/>
        <v>0</v>
      </c>
      <c r="AC48" s="97">
        <f t="shared" si="17"/>
        <v>0</v>
      </c>
      <c r="AD48" s="97">
        <f t="shared" si="17"/>
        <v>0</v>
      </c>
      <c r="AE48" s="97">
        <f t="shared" si="17"/>
        <v>0</v>
      </c>
      <c r="AF48" s="97">
        <f t="shared" si="17"/>
        <v>0</v>
      </c>
      <c r="AG48" s="97">
        <f t="shared" si="17"/>
        <v>0</v>
      </c>
      <c r="AH48" s="97">
        <f t="shared" si="17"/>
        <v>0</v>
      </c>
      <c r="AI48" s="97">
        <f t="shared" si="17"/>
        <v>0</v>
      </c>
      <c r="AJ48" s="97">
        <f t="shared" si="17"/>
        <v>0</v>
      </c>
      <c r="AK48" s="97">
        <f t="shared" si="17"/>
        <v>0</v>
      </c>
      <c r="AL48" s="97">
        <f t="shared" si="17"/>
        <v>0</v>
      </c>
      <c r="AM48" s="97">
        <f t="shared" si="17"/>
        <v>0</v>
      </c>
      <c r="AN48" s="97">
        <f t="shared" si="17"/>
        <v>0</v>
      </c>
      <c r="AO48" s="97">
        <f t="shared" si="17"/>
        <v>0</v>
      </c>
      <c r="AP48" s="97">
        <f t="shared" si="17"/>
        <v>0</v>
      </c>
      <c r="AQ48" s="97">
        <f t="shared" si="17"/>
        <v>0</v>
      </c>
      <c r="AR48" s="97">
        <f t="shared" si="17"/>
        <v>0</v>
      </c>
      <c r="AS48" s="97">
        <f t="shared" si="17"/>
        <v>0</v>
      </c>
      <c r="AT48" s="97">
        <f t="shared" si="17"/>
        <v>0</v>
      </c>
      <c r="AU48" s="97">
        <f t="shared" si="17"/>
        <v>0</v>
      </c>
      <c r="AV48" s="97">
        <f t="shared" si="17"/>
        <v>0</v>
      </c>
      <c r="AW48" s="97">
        <f t="shared" si="17"/>
        <v>0</v>
      </c>
      <c r="AX48" s="97">
        <f t="shared" si="17"/>
        <v>0</v>
      </c>
      <c r="AY48" s="97">
        <f t="shared" si="17"/>
        <v>0</v>
      </c>
      <c r="AZ48" s="97">
        <f t="shared" si="17"/>
        <v>0</v>
      </c>
      <c r="BA48" s="97">
        <f t="shared" si="17"/>
        <v>0</v>
      </c>
      <c r="BB48" s="97">
        <f t="shared" si="17"/>
        <v>0</v>
      </c>
      <c r="BC48" s="97">
        <f t="shared" si="17"/>
        <v>0</v>
      </c>
    </row>
    <row r="49" spans="1:55" x14ac:dyDescent="0.2">
      <c r="B49" s="38"/>
      <c r="D49" s="23" t="s">
        <v>78</v>
      </c>
      <c r="F49" s="64">
        <f>F47*(1+F48)^(F5-EPCBaseYear)</f>
        <v>0</v>
      </c>
      <c r="G49" s="64">
        <f>F49*(1+G48)</f>
        <v>0</v>
      </c>
      <c r="H49" s="64">
        <f t="shared" ref="H49:BC49" si="18">G49*(1+H48)</f>
        <v>0</v>
      </c>
      <c r="I49" s="64">
        <f t="shared" si="18"/>
        <v>0</v>
      </c>
      <c r="J49" s="64">
        <f t="shared" si="18"/>
        <v>0</v>
      </c>
      <c r="K49" s="64">
        <f t="shared" si="18"/>
        <v>0</v>
      </c>
      <c r="L49" s="64">
        <f t="shared" si="18"/>
        <v>0</v>
      </c>
      <c r="M49" s="64">
        <f t="shared" si="18"/>
        <v>0</v>
      </c>
      <c r="N49" s="64">
        <f t="shared" si="18"/>
        <v>0</v>
      </c>
      <c r="O49" s="64">
        <f t="shared" si="18"/>
        <v>0</v>
      </c>
      <c r="P49" s="64">
        <f t="shared" si="18"/>
        <v>0</v>
      </c>
      <c r="Q49" s="64">
        <f t="shared" si="18"/>
        <v>0</v>
      </c>
      <c r="R49" s="64">
        <f t="shared" si="18"/>
        <v>0</v>
      </c>
      <c r="S49" s="64">
        <f t="shared" si="18"/>
        <v>0</v>
      </c>
      <c r="T49" s="64">
        <f t="shared" si="18"/>
        <v>0</v>
      </c>
      <c r="U49" s="64">
        <f t="shared" si="18"/>
        <v>0</v>
      </c>
      <c r="V49" s="64">
        <f t="shared" si="18"/>
        <v>0</v>
      </c>
      <c r="W49" s="64">
        <f t="shared" si="18"/>
        <v>0</v>
      </c>
      <c r="X49" s="64">
        <f t="shared" si="18"/>
        <v>0</v>
      </c>
      <c r="Y49" s="64">
        <f t="shared" si="18"/>
        <v>0</v>
      </c>
      <c r="Z49" s="64">
        <f t="shared" si="18"/>
        <v>0</v>
      </c>
      <c r="AA49" s="64">
        <f t="shared" si="18"/>
        <v>0</v>
      </c>
      <c r="AB49" s="64">
        <f t="shared" si="18"/>
        <v>0</v>
      </c>
      <c r="AC49" s="64">
        <f t="shared" si="18"/>
        <v>0</v>
      </c>
      <c r="AD49" s="64">
        <f t="shared" si="18"/>
        <v>0</v>
      </c>
      <c r="AE49" s="64">
        <f t="shared" si="18"/>
        <v>0</v>
      </c>
      <c r="AF49" s="64">
        <f t="shared" si="18"/>
        <v>0</v>
      </c>
      <c r="AG49" s="64">
        <f t="shared" si="18"/>
        <v>0</v>
      </c>
      <c r="AH49" s="64">
        <f t="shared" si="18"/>
        <v>0</v>
      </c>
      <c r="AI49" s="64">
        <f t="shared" si="18"/>
        <v>0</v>
      </c>
      <c r="AJ49" s="64">
        <f t="shared" si="18"/>
        <v>0</v>
      </c>
      <c r="AK49" s="64">
        <f t="shared" si="18"/>
        <v>0</v>
      </c>
      <c r="AL49" s="64">
        <f t="shared" si="18"/>
        <v>0</v>
      </c>
      <c r="AM49" s="64">
        <f t="shared" si="18"/>
        <v>0</v>
      </c>
      <c r="AN49" s="64">
        <f t="shared" si="18"/>
        <v>0</v>
      </c>
      <c r="AO49" s="64">
        <f t="shared" si="18"/>
        <v>0</v>
      </c>
      <c r="AP49" s="64">
        <f t="shared" si="18"/>
        <v>0</v>
      </c>
      <c r="AQ49" s="64">
        <f t="shared" si="18"/>
        <v>0</v>
      </c>
      <c r="AR49" s="64">
        <f t="shared" si="18"/>
        <v>0</v>
      </c>
      <c r="AS49" s="64">
        <f t="shared" si="18"/>
        <v>0</v>
      </c>
      <c r="AT49" s="64">
        <f t="shared" si="18"/>
        <v>0</v>
      </c>
      <c r="AU49" s="64">
        <f t="shared" si="18"/>
        <v>0</v>
      </c>
      <c r="AV49" s="64">
        <f t="shared" si="18"/>
        <v>0</v>
      </c>
      <c r="AW49" s="64">
        <f t="shared" si="18"/>
        <v>0</v>
      </c>
      <c r="AX49" s="64">
        <f t="shared" si="18"/>
        <v>0</v>
      </c>
      <c r="AY49" s="64">
        <f t="shared" si="18"/>
        <v>0</v>
      </c>
      <c r="AZ49" s="64">
        <f t="shared" si="18"/>
        <v>0</v>
      </c>
      <c r="BA49" s="64">
        <f t="shared" si="18"/>
        <v>0</v>
      </c>
      <c r="BB49" s="64">
        <f t="shared" si="18"/>
        <v>0</v>
      </c>
      <c r="BC49" s="64">
        <f t="shared" si="18"/>
        <v>0</v>
      </c>
    </row>
    <row r="50" spans="1:55" ht="15" x14ac:dyDescent="0.35">
      <c r="B50" s="38"/>
      <c r="D50" s="23" t="s">
        <v>124</v>
      </c>
      <c r="E50" s="60" t="s">
        <v>70</v>
      </c>
      <c r="F50" s="61" t="e">
        <f t="shared" ref="F50:BC50" si="19">HLOOKUP(F$5,OMUnitCosts,10,FALSE)*F49</f>
        <v>#N/A</v>
      </c>
      <c r="G50" s="61" t="e">
        <f t="shared" si="19"/>
        <v>#N/A</v>
      </c>
      <c r="H50" s="61" t="e">
        <f t="shared" si="19"/>
        <v>#N/A</v>
      </c>
      <c r="I50" s="61" t="e">
        <f t="shared" si="19"/>
        <v>#N/A</v>
      </c>
      <c r="J50" s="61" t="e">
        <f t="shared" si="19"/>
        <v>#N/A</v>
      </c>
      <c r="K50" s="61" t="e">
        <f t="shared" si="19"/>
        <v>#N/A</v>
      </c>
      <c r="L50" s="61" t="e">
        <f t="shared" si="19"/>
        <v>#N/A</v>
      </c>
      <c r="M50" s="61" t="e">
        <f t="shared" si="19"/>
        <v>#N/A</v>
      </c>
      <c r="N50" s="61" t="e">
        <f t="shared" si="19"/>
        <v>#N/A</v>
      </c>
      <c r="O50" s="61" t="e">
        <f t="shared" si="19"/>
        <v>#N/A</v>
      </c>
      <c r="P50" s="61" t="e">
        <f t="shared" si="19"/>
        <v>#N/A</v>
      </c>
      <c r="Q50" s="61" t="e">
        <f t="shared" si="19"/>
        <v>#N/A</v>
      </c>
      <c r="R50" s="61" t="e">
        <f t="shared" si="19"/>
        <v>#N/A</v>
      </c>
      <c r="S50" s="61" t="e">
        <f t="shared" si="19"/>
        <v>#N/A</v>
      </c>
      <c r="T50" s="61" t="e">
        <f t="shared" si="19"/>
        <v>#N/A</v>
      </c>
      <c r="U50" s="61" t="e">
        <f t="shared" si="19"/>
        <v>#N/A</v>
      </c>
      <c r="V50" s="61" t="e">
        <f t="shared" si="19"/>
        <v>#N/A</v>
      </c>
      <c r="W50" s="61" t="e">
        <f t="shared" si="19"/>
        <v>#N/A</v>
      </c>
      <c r="X50" s="61" t="e">
        <f t="shared" si="19"/>
        <v>#N/A</v>
      </c>
      <c r="Y50" s="61" t="e">
        <f t="shared" si="19"/>
        <v>#N/A</v>
      </c>
      <c r="Z50" s="61" t="e">
        <f t="shared" si="19"/>
        <v>#N/A</v>
      </c>
      <c r="AA50" s="61" t="e">
        <f t="shared" si="19"/>
        <v>#N/A</v>
      </c>
      <c r="AB50" s="61" t="e">
        <f t="shared" si="19"/>
        <v>#N/A</v>
      </c>
      <c r="AC50" s="61" t="e">
        <f t="shared" si="19"/>
        <v>#N/A</v>
      </c>
      <c r="AD50" s="61" t="e">
        <f t="shared" si="19"/>
        <v>#N/A</v>
      </c>
      <c r="AE50" s="61" t="e">
        <f t="shared" si="19"/>
        <v>#N/A</v>
      </c>
      <c r="AF50" s="61" t="e">
        <f t="shared" si="19"/>
        <v>#N/A</v>
      </c>
      <c r="AG50" s="61" t="e">
        <f t="shared" si="19"/>
        <v>#N/A</v>
      </c>
      <c r="AH50" s="61" t="e">
        <f t="shared" si="19"/>
        <v>#N/A</v>
      </c>
      <c r="AI50" s="61" t="e">
        <f t="shared" si="19"/>
        <v>#N/A</v>
      </c>
      <c r="AJ50" s="61" t="e">
        <f t="shared" si="19"/>
        <v>#N/A</v>
      </c>
      <c r="AK50" s="61" t="e">
        <f t="shared" si="19"/>
        <v>#N/A</v>
      </c>
      <c r="AL50" s="61" t="e">
        <f t="shared" si="19"/>
        <v>#N/A</v>
      </c>
      <c r="AM50" s="61" t="e">
        <f t="shared" si="19"/>
        <v>#N/A</v>
      </c>
      <c r="AN50" s="61" t="e">
        <f t="shared" si="19"/>
        <v>#N/A</v>
      </c>
      <c r="AO50" s="61" t="e">
        <f t="shared" si="19"/>
        <v>#N/A</v>
      </c>
      <c r="AP50" s="61" t="e">
        <f t="shared" si="19"/>
        <v>#N/A</v>
      </c>
      <c r="AQ50" s="61" t="e">
        <f t="shared" si="19"/>
        <v>#N/A</v>
      </c>
      <c r="AR50" s="61" t="e">
        <f t="shared" si="19"/>
        <v>#N/A</v>
      </c>
      <c r="AS50" s="61" t="e">
        <f t="shared" si="19"/>
        <v>#N/A</v>
      </c>
      <c r="AT50" s="61" t="e">
        <f t="shared" si="19"/>
        <v>#N/A</v>
      </c>
      <c r="AU50" s="61" t="e">
        <f t="shared" si="19"/>
        <v>#N/A</v>
      </c>
      <c r="AV50" s="61" t="e">
        <f t="shared" si="19"/>
        <v>#N/A</v>
      </c>
      <c r="AW50" s="61" t="e">
        <f t="shared" si="19"/>
        <v>#N/A</v>
      </c>
      <c r="AX50" s="61" t="e">
        <f t="shared" si="19"/>
        <v>#N/A</v>
      </c>
      <c r="AY50" s="61" t="e">
        <f t="shared" si="19"/>
        <v>#N/A</v>
      </c>
      <c r="AZ50" s="61" t="e">
        <f t="shared" si="19"/>
        <v>#N/A</v>
      </c>
      <c r="BA50" s="61" t="e">
        <f t="shared" si="19"/>
        <v>#N/A</v>
      </c>
      <c r="BB50" s="61" t="e">
        <f t="shared" si="19"/>
        <v>#N/A</v>
      </c>
      <c r="BC50" s="61" t="e">
        <f t="shared" si="19"/>
        <v>#N/A</v>
      </c>
    </row>
    <row r="51" spans="1:55" x14ac:dyDescent="0.2">
      <c r="B51" s="38"/>
      <c r="D51" s="23" t="s">
        <v>55</v>
      </c>
      <c r="E51" s="58"/>
      <c r="F51" s="304">
        <f>'Hybrid - O&amp;M'!H15*1000</f>
        <v>0</v>
      </c>
      <c r="G51" s="59">
        <f>F51</f>
        <v>0</v>
      </c>
      <c r="H51" s="59">
        <f t="shared" ref="H51:BC51" si="20">G51</f>
        <v>0</v>
      </c>
      <c r="I51" s="59">
        <f t="shared" si="20"/>
        <v>0</v>
      </c>
      <c r="J51" s="59">
        <f t="shared" si="20"/>
        <v>0</v>
      </c>
      <c r="K51" s="59">
        <f t="shared" si="20"/>
        <v>0</v>
      </c>
      <c r="L51" s="59">
        <f t="shared" si="20"/>
        <v>0</v>
      </c>
      <c r="M51" s="59">
        <f t="shared" si="20"/>
        <v>0</v>
      </c>
      <c r="N51" s="59">
        <f t="shared" si="20"/>
        <v>0</v>
      </c>
      <c r="O51" s="59">
        <f t="shared" si="20"/>
        <v>0</v>
      </c>
      <c r="P51" s="59">
        <f t="shared" si="20"/>
        <v>0</v>
      </c>
      <c r="Q51" s="59">
        <f t="shared" si="20"/>
        <v>0</v>
      </c>
      <c r="R51" s="59">
        <f t="shared" si="20"/>
        <v>0</v>
      </c>
      <c r="S51" s="59">
        <f t="shared" si="20"/>
        <v>0</v>
      </c>
      <c r="T51" s="59">
        <f t="shared" si="20"/>
        <v>0</v>
      </c>
      <c r="U51" s="59">
        <f t="shared" si="20"/>
        <v>0</v>
      </c>
      <c r="V51" s="59">
        <f t="shared" si="20"/>
        <v>0</v>
      </c>
      <c r="W51" s="59">
        <f t="shared" si="20"/>
        <v>0</v>
      </c>
      <c r="X51" s="59">
        <f t="shared" si="20"/>
        <v>0</v>
      </c>
      <c r="Y51" s="59">
        <f t="shared" si="20"/>
        <v>0</v>
      </c>
      <c r="Z51" s="59">
        <f t="shared" si="20"/>
        <v>0</v>
      </c>
      <c r="AA51" s="59">
        <f t="shared" si="20"/>
        <v>0</v>
      </c>
      <c r="AB51" s="59">
        <f t="shared" si="20"/>
        <v>0</v>
      </c>
      <c r="AC51" s="59">
        <f t="shared" si="20"/>
        <v>0</v>
      </c>
      <c r="AD51" s="59">
        <f t="shared" si="20"/>
        <v>0</v>
      </c>
      <c r="AE51" s="59">
        <f t="shared" si="20"/>
        <v>0</v>
      </c>
      <c r="AF51" s="59">
        <f t="shared" si="20"/>
        <v>0</v>
      </c>
      <c r="AG51" s="59">
        <f t="shared" si="20"/>
        <v>0</v>
      </c>
      <c r="AH51" s="59">
        <f t="shared" si="20"/>
        <v>0</v>
      </c>
      <c r="AI51" s="59">
        <f t="shared" si="20"/>
        <v>0</v>
      </c>
      <c r="AJ51" s="59">
        <f t="shared" si="20"/>
        <v>0</v>
      </c>
      <c r="AK51" s="59">
        <f t="shared" si="20"/>
        <v>0</v>
      </c>
      <c r="AL51" s="59">
        <f t="shared" si="20"/>
        <v>0</v>
      </c>
      <c r="AM51" s="59">
        <f t="shared" si="20"/>
        <v>0</v>
      </c>
      <c r="AN51" s="59">
        <f t="shared" si="20"/>
        <v>0</v>
      </c>
      <c r="AO51" s="59">
        <f t="shared" si="20"/>
        <v>0</v>
      </c>
      <c r="AP51" s="59">
        <f t="shared" si="20"/>
        <v>0</v>
      </c>
      <c r="AQ51" s="59">
        <f t="shared" si="20"/>
        <v>0</v>
      </c>
      <c r="AR51" s="59">
        <f t="shared" si="20"/>
        <v>0</v>
      </c>
      <c r="AS51" s="59">
        <f t="shared" si="20"/>
        <v>0</v>
      </c>
      <c r="AT51" s="59">
        <f t="shared" si="20"/>
        <v>0</v>
      </c>
      <c r="AU51" s="59">
        <f t="shared" si="20"/>
        <v>0</v>
      </c>
      <c r="AV51" s="59">
        <f t="shared" si="20"/>
        <v>0</v>
      </c>
      <c r="AW51" s="59">
        <f t="shared" si="20"/>
        <v>0</v>
      </c>
      <c r="AX51" s="59">
        <f t="shared" si="20"/>
        <v>0</v>
      </c>
      <c r="AY51" s="59">
        <f t="shared" si="20"/>
        <v>0</v>
      </c>
      <c r="AZ51" s="59">
        <f t="shared" si="20"/>
        <v>0</v>
      </c>
      <c r="BA51" s="59">
        <f t="shared" si="20"/>
        <v>0</v>
      </c>
      <c r="BB51" s="59">
        <f t="shared" si="20"/>
        <v>0</v>
      </c>
      <c r="BC51" s="59">
        <f t="shared" si="20"/>
        <v>0</v>
      </c>
    </row>
    <row r="52" spans="1:55" ht="15" x14ac:dyDescent="0.35">
      <c r="B52" s="38"/>
      <c r="D52" s="23" t="s">
        <v>125</v>
      </c>
      <c r="E52" s="60" t="s">
        <v>70</v>
      </c>
      <c r="F52" s="61" t="e">
        <f t="shared" ref="F52:BC52" si="21">HLOOKUP(F$5,OMUnitCosts,11,FALSE)*F51</f>
        <v>#N/A</v>
      </c>
      <c r="G52" s="61" t="e">
        <f t="shared" si="21"/>
        <v>#N/A</v>
      </c>
      <c r="H52" s="61" t="e">
        <f t="shared" si="21"/>
        <v>#N/A</v>
      </c>
      <c r="I52" s="61" t="e">
        <f t="shared" si="21"/>
        <v>#N/A</v>
      </c>
      <c r="J52" s="61" t="e">
        <f t="shared" si="21"/>
        <v>#N/A</v>
      </c>
      <c r="K52" s="61" t="e">
        <f t="shared" si="21"/>
        <v>#N/A</v>
      </c>
      <c r="L52" s="61" t="e">
        <f t="shared" si="21"/>
        <v>#N/A</v>
      </c>
      <c r="M52" s="61" t="e">
        <f t="shared" si="21"/>
        <v>#N/A</v>
      </c>
      <c r="N52" s="61" t="e">
        <f t="shared" si="21"/>
        <v>#N/A</v>
      </c>
      <c r="O52" s="61" t="e">
        <f t="shared" si="21"/>
        <v>#N/A</v>
      </c>
      <c r="P52" s="61" t="e">
        <f t="shared" si="21"/>
        <v>#N/A</v>
      </c>
      <c r="Q52" s="61" t="e">
        <f t="shared" si="21"/>
        <v>#N/A</v>
      </c>
      <c r="R52" s="61" t="e">
        <f t="shared" si="21"/>
        <v>#N/A</v>
      </c>
      <c r="S52" s="61" t="e">
        <f t="shared" si="21"/>
        <v>#N/A</v>
      </c>
      <c r="T52" s="61" t="e">
        <f t="shared" si="21"/>
        <v>#N/A</v>
      </c>
      <c r="U52" s="61" t="e">
        <f t="shared" si="21"/>
        <v>#N/A</v>
      </c>
      <c r="V52" s="61" t="e">
        <f t="shared" si="21"/>
        <v>#N/A</v>
      </c>
      <c r="W52" s="61" t="e">
        <f t="shared" si="21"/>
        <v>#N/A</v>
      </c>
      <c r="X52" s="61" t="e">
        <f t="shared" si="21"/>
        <v>#N/A</v>
      </c>
      <c r="Y52" s="61" t="e">
        <f t="shared" si="21"/>
        <v>#N/A</v>
      </c>
      <c r="Z52" s="61" t="e">
        <f t="shared" si="21"/>
        <v>#N/A</v>
      </c>
      <c r="AA52" s="61" t="e">
        <f t="shared" si="21"/>
        <v>#N/A</v>
      </c>
      <c r="AB52" s="61" t="e">
        <f t="shared" si="21"/>
        <v>#N/A</v>
      </c>
      <c r="AC52" s="61" t="e">
        <f t="shared" si="21"/>
        <v>#N/A</v>
      </c>
      <c r="AD52" s="61" t="e">
        <f t="shared" si="21"/>
        <v>#N/A</v>
      </c>
      <c r="AE52" s="61" t="e">
        <f t="shared" si="21"/>
        <v>#N/A</v>
      </c>
      <c r="AF52" s="61" t="e">
        <f t="shared" si="21"/>
        <v>#N/A</v>
      </c>
      <c r="AG52" s="61" t="e">
        <f t="shared" si="21"/>
        <v>#N/A</v>
      </c>
      <c r="AH52" s="61" t="e">
        <f t="shared" si="21"/>
        <v>#N/A</v>
      </c>
      <c r="AI52" s="61" t="e">
        <f t="shared" si="21"/>
        <v>#N/A</v>
      </c>
      <c r="AJ52" s="61" t="e">
        <f t="shared" si="21"/>
        <v>#N/A</v>
      </c>
      <c r="AK52" s="61" t="e">
        <f t="shared" si="21"/>
        <v>#N/A</v>
      </c>
      <c r="AL52" s="61" t="e">
        <f t="shared" si="21"/>
        <v>#N/A</v>
      </c>
      <c r="AM52" s="61" t="e">
        <f t="shared" si="21"/>
        <v>#N/A</v>
      </c>
      <c r="AN52" s="61" t="e">
        <f t="shared" si="21"/>
        <v>#N/A</v>
      </c>
      <c r="AO52" s="61" t="e">
        <f t="shared" si="21"/>
        <v>#N/A</v>
      </c>
      <c r="AP52" s="61" t="e">
        <f t="shared" si="21"/>
        <v>#N/A</v>
      </c>
      <c r="AQ52" s="61" t="e">
        <f t="shared" si="21"/>
        <v>#N/A</v>
      </c>
      <c r="AR52" s="61" t="e">
        <f t="shared" si="21"/>
        <v>#N/A</v>
      </c>
      <c r="AS52" s="61" t="e">
        <f t="shared" si="21"/>
        <v>#N/A</v>
      </c>
      <c r="AT52" s="61" t="e">
        <f t="shared" si="21"/>
        <v>#N/A</v>
      </c>
      <c r="AU52" s="61" t="e">
        <f t="shared" si="21"/>
        <v>#N/A</v>
      </c>
      <c r="AV52" s="61" t="e">
        <f t="shared" si="21"/>
        <v>#N/A</v>
      </c>
      <c r="AW52" s="61" t="e">
        <f t="shared" si="21"/>
        <v>#N/A</v>
      </c>
      <c r="AX52" s="61" t="e">
        <f t="shared" si="21"/>
        <v>#N/A</v>
      </c>
      <c r="AY52" s="61" t="e">
        <f t="shared" si="21"/>
        <v>#N/A</v>
      </c>
      <c r="AZ52" s="61" t="e">
        <f t="shared" si="21"/>
        <v>#N/A</v>
      </c>
      <c r="BA52" s="61" t="e">
        <f t="shared" si="21"/>
        <v>#N/A</v>
      </c>
      <c r="BB52" s="61" t="e">
        <f t="shared" si="21"/>
        <v>#N/A</v>
      </c>
      <c r="BC52" s="61" t="e">
        <f t="shared" si="21"/>
        <v>#N/A</v>
      </c>
    </row>
    <row r="53" spans="1:55" ht="15" x14ac:dyDescent="0.35">
      <c r="B53" s="38"/>
      <c r="D53" s="23" t="s">
        <v>126</v>
      </c>
      <c r="E53" s="60"/>
      <c r="F53" s="61" t="e">
        <f>F50+F52</f>
        <v>#N/A</v>
      </c>
      <c r="G53" s="61" t="e">
        <f t="shared" ref="G53:BC53" si="22">G50+G52</f>
        <v>#N/A</v>
      </c>
      <c r="H53" s="61" t="e">
        <f t="shared" si="22"/>
        <v>#N/A</v>
      </c>
      <c r="I53" s="61" t="e">
        <f t="shared" si="22"/>
        <v>#N/A</v>
      </c>
      <c r="J53" s="61" t="e">
        <f t="shared" si="22"/>
        <v>#N/A</v>
      </c>
      <c r="K53" s="61" t="e">
        <f t="shared" si="22"/>
        <v>#N/A</v>
      </c>
      <c r="L53" s="61" t="e">
        <f t="shared" si="22"/>
        <v>#N/A</v>
      </c>
      <c r="M53" s="61" t="e">
        <f t="shared" si="22"/>
        <v>#N/A</v>
      </c>
      <c r="N53" s="61" t="e">
        <f t="shared" si="22"/>
        <v>#N/A</v>
      </c>
      <c r="O53" s="61" t="e">
        <f t="shared" si="22"/>
        <v>#N/A</v>
      </c>
      <c r="P53" s="61" t="e">
        <f t="shared" si="22"/>
        <v>#N/A</v>
      </c>
      <c r="Q53" s="61" t="e">
        <f t="shared" si="22"/>
        <v>#N/A</v>
      </c>
      <c r="R53" s="61" t="e">
        <f t="shared" si="22"/>
        <v>#N/A</v>
      </c>
      <c r="S53" s="61" t="e">
        <f t="shared" si="22"/>
        <v>#N/A</v>
      </c>
      <c r="T53" s="61" t="e">
        <f t="shared" si="22"/>
        <v>#N/A</v>
      </c>
      <c r="U53" s="61" t="e">
        <f t="shared" si="22"/>
        <v>#N/A</v>
      </c>
      <c r="V53" s="61" t="e">
        <f t="shared" si="22"/>
        <v>#N/A</v>
      </c>
      <c r="W53" s="61" t="e">
        <f t="shared" si="22"/>
        <v>#N/A</v>
      </c>
      <c r="X53" s="61" t="e">
        <f t="shared" si="22"/>
        <v>#N/A</v>
      </c>
      <c r="Y53" s="61" t="e">
        <f t="shared" si="22"/>
        <v>#N/A</v>
      </c>
      <c r="Z53" s="61" t="e">
        <f t="shared" si="22"/>
        <v>#N/A</v>
      </c>
      <c r="AA53" s="61" t="e">
        <f t="shared" si="22"/>
        <v>#N/A</v>
      </c>
      <c r="AB53" s="61" t="e">
        <f t="shared" si="22"/>
        <v>#N/A</v>
      </c>
      <c r="AC53" s="61" t="e">
        <f t="shared" si="22"/>
        <v>#N/A</v>
      </c>
      <c r="AD53" s="61" t="e">
        <f t="shared" si="22"/>
        <v>#N/A</v>
      </c>
      <c r="AE53" s="61" t="e">
        <f t="shared" si="22"/>
        <v>#N/A</v>
      </c>
      <c r="AF53" s="61" t="e">
        <f t="shared" si="22"/>
        <v>#N/A</v>
      </c>
      <c r="AG53" s="61" t="e">
        <f t="shared" si="22"/>
        <v>#N/A</v>
      </c>
      <c r="AH53" s="61" t="e">
        <f t="shared" si="22"/>
        <v>#N/A</v>
      </c>
      <c r="AI53" s="61" t="e">
        <f t="shared" si="22"/>
        <v>#N/A</v>
      </c>
      <c r="AJ53" s="61" t="e">
        <f t="shared" si="22"/>
        <v>#N/A</v>
      </c>
      <c r="AK53" s="61" t="e">
        <f t="shared" si="22"/>
        <v>#N/A</v>
      </c>
      <c r="AL53" s="61" t="e">
        <f t="shared" si="22"/>
        <v>#N/A</v>
      </c>
      <c r="AM53" s="61" t="e">
        <f t="shared" si="22"/>
        <v>#N/A</v>
      </c>
      <c r="AN53" s="61" t="e">
        <f t="shared" si="22"/>
        <v>#N/A</v>
      </c>
      <c r="AO53" s="61" t="e">
        <f t="shared" si="22"/>
        <v>#N/A</v>
      </c>
      <c r="AP53" s="61" t="e">
        <f t="shared" si="22"/>
        <v>#N/A</v>
      </c>
      <c r="AQ53" s="61" t="e">
        <f t="shared" si="22"/>
        <v>#N/A</v>
      </c>
      <c r="AR53" s="61" t="e">
        <f t="shared" si="22"/>
        <v>#N/A</v>
      </c>
      <c r="AS53" s="61" t="e">
        <f t="shared" si="22"/>
        <v>#N/A</v>
      </c>
      <c r="AT53" s="61" t="e">
        <f t="shared" si="22"/>
        <v>#N/A</v>
      </c>
      <c r="AU53" s="61" t="e">
        <f t="shared" si="22"/>
        <v>#N/A</v>
      </c>
      <c r="AV53" s="61" t="e">
        <f t="shared" si="22"/>
        <v>#N/A</v>
      </c>
      <c r="AW53" s="61" t="e">
        <f t="shared" si="22"/>
        <v>#N/A</v>
      </c>
      <c r="AX53" s="61" t="e">
        <f t="shared" si="22"/>
        <v>#N/A</v>
      </c>
      <c r="AY53" s="61" t="e">
        <f t="shared" si="22"/>
        <v>#N/A</v>
      </c>
      <c r="AZ53" s="61" t="e">
        <f t="shared" si="22"/>
        <v>#N/A</v>
      </c>
      <c r="BA53" s="61" t="e">
        <f t="shared" si="22"/>
        <v>#N/A</v>
      </c>
      <c r="BB53" s="61" t="e">
        <f t="shared" si="22"/>
        <v>#N/A</v>
      </c>
      <c r="BC53" s="61" t="e">
        <f t="shared" si="22"/>
        <v>#N/A</v>
      </c>
    </row>
    <row r="54" spans="1:55" x14ac:dyDescent="0.2">
      <c r="B54" s="38"/>
      <c r="C54" s="40" t="s">
        <v>72</v>
      </c>
      <c r="E54" s="14"/>
      <c r="F54" s="9" t="e">
        <f t="shared" ref="F54:BC54" si="23">F53+F44</f>
        <v>#N/A</v>
      </c>
      <c r="G54" s="9" t="e">
        <f t="shared" si="23"/>
        <v>#N/A</v>
      </c>
      <c r="H54" s="9" t="e">
        <f t="shared" si="23"/>
        <v>#N/A</v>
      </c>
      <c r="I54" s="9" t="e">
        <f t="shared" si="23"/>
        <v>#N/A</v>
      </c>
      <c r="J54" s="9" t="e">
        <f t="shared" si="23"/>
        <v>#N/A</v>
      </c>
      <c r="K54" s="9" t="e">
        <f t="shared" si="23"/>
        <v>#N/A</v>
      </c>
      <c r="L54" s="9" t="e">
        <f t="shared" si="23"/>
        <v>#N/A</v>
      </c>
      <c r="M54" s="9" t="e">
        <f t="shared" si="23"/>
        <v>#N/A</v>
      </c>
      <c r="N54" s="9" t="e">
        <f t="shared" si="23"/>
        <v>#N/A</v>
      </c>
      <c r="O54" s="9" t="e">
        <f t="shared" si="23"/>
        <v>#N/A</v>
      </c>
      <c r="P54" s="9" t="e">
        <f t="shared" si="23"/>
        <v>#N/A</v>
      </c>
      <c r="Q54" s="9" t="e">
        <f t="shared" si="23"/>
        <v>#N/A</v>
      </c>
      <c r="R54" s="9" t="e">
        <f t="shared" si="23"/>
        <v>#N/A</v>
      </c>
      <c r="S54" s="9" t="e">
        <f t="shared" si="23"/>
        <v>#N/A</v>
      </c>
      <c r="T54" s="9" t="e">
        <f t="shared" si="23"/>
        <v>#N/A</v>
      </c>
      <c r="U54" s="9" t="e">
        <f t="shared" si="23"/>
        <v>#N/A</v>
      </c>
      <c r="V54" s="9" t="e">
        <f t="shared" si="23"/>
        <v>#N/A</v>
      </c>
      <c r="W54" s="9" t="e">
        <f t="shared" si="23"/>
        <v>#N/A</v>
      </c>
      <c r="X54" s="9" t="e">
        <f t="shared" si="23"/>
        <v>#N/A</v>
      </c>
      <c r="Y54" s="9" t="e">
        <f t="shared" si="23"/>
        <v>#N/A</v>
      </c>
      <c r="Z54" s="9" t="e">
        <f t="shared" si="23"/>
        <v>#N/A</v>
      </c>
      <c r="AA54" s="9" t="e">
        <f t="shared" si="23"/>
        <v>#N/A</v>
      </c>
      <c r="AB54" s="9" t="e">
        <f t="shared" si="23"/>
        <v>#N/A</v>
      </c>
      <c r="AC54" s="9" t="e">
        <f t="shared" si="23"/>
        <v>#N/A</v>
      </c>
      <c r="AD54" s="9" t="e">
        <f t="shared" si="23"/>
        <v>#N/A</v>
      </c>
      <c r="AE54" s="9" t="e">
        <f t="shared" si="23"/>
        <v>#N/A</v>
      </c>
      <c r="AF54" s="9" t="e">
        <f t="shared" si="23"/>
        <v>#N/A</v>
      </c>
      <c r="AG54" s="9" t="e">
        <f t="shared" si="23"/>
        <v>#N/A</v>
      </c>
      <c r="AH54" s="9" t="e">
        <f t="shared" si="23"/>
        <v>#N/A</v>
      </c>
      <c r="AI54" s="9" t="e">
        <f t="shared" si="23"/>
        <v>#N/A</v>
      </c>
      <c r="AJ54" s="9" t="e">
        <f t="shared" si="23"/>
        <v>#N/A</v>
      </c>
      <c r="AK54" s="9" t="e">
        <f t="shared" si="23"/>
        <v>#N/A</v>
      </c>
      <c r="AL54" s="9" t="e">
        <f t="shared" si="23"/>
        <v>#N/A</v>
      </c>
      <c r="AM54" s="9" t="e">
        <f t="shared" si="23"/>
        <v>#N/A</v>
      </c>
      <c r="AN54" s="9" t="e">
        <f t="shared" si="23"/>
        <v>#N/A</v>
      </c>
      <c r="AO54" s="9" t="e">
        <f t="shared" si="23"/>
        <v>#N/A</v>
      </c>
      <c r="AP54" s="9" t="e">
        <f t="shared" si="23"/>
        <v>#N/A</v>
      </c>
      <c r="AQ54" s="9" t="e">
        <f t="shared" si="23"/>
        <v>#N/A</v>
      </c>
      <c r="AR54" s="9" t="e">
        <f t="shared" si="23"/>
        <v>#N/A</v>
      </c>
      <c r="AS54" s="9" t="e">
        <f t="shared" si="23"/>
        <v>#N/A</v>
      </c>
      <c r="AT54" s="9" t="e">
        <f t="shared" si="23"/>
        <v>#N/A</v>
      </c>
      <c r="AU54" s="9" t="e">
        <f t="shared" si="23"/>
        <v>#N/A</v>
      </c>
      <c r="AV54" s="9" t="e">
        <f t="shared" si="23"/>
        <v>#N/A</v>
      </c>
      <c r="AW54" s="9" t="e">
        <f t="shared" si="23"/>
        <v>#N/A</v>
      </c>
      <c r="AX54" s="9" t="e">
        <f t="shared" si="23"/>
        <v>#N/A</v>
      </c>
      <c r="AY54" s="9" t="e">
        <f t="shared" si="23"/>
        <v>#N/A</v>
      </c>
      <c r="AZ54" s="9" t="e">
        <f t="shared" si="23"/>
        <v>#N/A</v>
      </c>
      <c r="BA54" s="9" t="e">
        <f t="shared" si="23"/>
        <v>#N/A</v>
      </c>
      <c r="BB54" s="9" t="e">
        <f t="shared" si="23"/>
        <v>#N/A</v>
      </c>
      <c r="BC54" s="9" t="e">
        <f t="shared" si="23"/>
        <v>#N/A</v>
      </c>
    </row>
    <row r="55" spans="1:55" ht="12.75" customHeight="1" x14ac:dyDescent="0.2">
      <c r="C55" s="38"/>
    </row>
    <row r="56" spans="1:55" x14ac:dyDescent="0.2">
      <c r="C56" s="38"/>
    </row>
    <row r="57" spans="1:55" x14ac:dyDescent="0.2">
      <c r="A57" s="67"/>
      <c r="B57" s="38" t="s">
        <v>54</v>
      </c>
      <c r="C57" s="38"/>
      <c r="D57" s="67"/>
    </row>
    <row r="58" spans="1:55" x14ac:dyDescent="0.2">
      <c r="A58" s="67"/>
      <c r="B58" s="38"/>
      <c r="C58" s="90" t="s">
        <v>99</v>
      </c>
      <c r="D58" s="91"/>
      <c r="E58" s="58">
        <f t="shared" ref="E58:E63" si="24">EPCBaseYear</f>
        <v>0</v>
      </c>
      <c r="F58" s="292">
        <f>'Hybrid - O&amp;M'!H70</f>
        <v>0</v>
      </c>
      <c r="G58" s="105">
        <f>F58</f>
        <v>0</v>
      </c>
      <c r="H58" s="105">
        <f t="shared" ref="H58:BC62" si="25">G58</f>
        <v>0</v>
      </c>
      <c r="I58" s="105">
        <f t="shared" si="25"/>
        <v>0</v>
      </c>
      <c r="J58" s="105">
        <f t="shared" si="25"/>
        <v>0</v>
      </c>
      <c r="K58" s="105">
        <f t="shared" si="25"/>
        <v>0</v>
      </c>
      <c r="L58" s="105">
        <f t="shared" si="25"/>
        <v>0</v>
      </c>
      <c r="M58" s="105">
        <f t="shared" si="25"/>
        <v>0</v>
      </c>
      <c r="N58" s="105">
        <f t="shared" si="25"/>
        <v>0</v>
      </c>
      <c r="O58" s="105">
        <f t="shared" si="25"/>
        <v>0</v>
      </c>
      <c r="P58" s="105">
        <f t="shared" si="25"/>
        <v>0</v>
      </c>
      <c r="Q58" s="105">
        <f t="shared" si="25"/>
        <v>0</v>
      </c>
      <c r="R58" s="105">
        <f t="shared" si="25"/>
        <v>0</v>
      </c>
      <c r="S58" s="105">
        <f t="shared" si="25"/>
        <v>0</v>
      </c>
      <c r="T58" s="105">
        <f t="shared" si="25"/>
        <v>0</v>
      </c>
      <c r="U58" s="105">
        <f t="shared" si="25"/>
        <v>0</v>
      </c>
      <c r="V58" s="105">
        <f t="shared" si="25"/>
        <v>0</v>
      </c>
      <c r="W58" s="105">
        <f t="shared" si="25"/>
        <v>0</v>
      </c>
      <c r="X58" s="105">
        <f t="shared" si="25"/>
        <v>0</v>
      </c>
      <c r="Y58" s="105">
        <f t="shared" si="25"/>
        <v>0</v>
      </c>
      <c r="Z58" s="105">
        <f t="shared" si="25"/>
        <v>0</v>
      </c>
      <c r="AA58" s="105">
        <f t="shared" si="25"/>
        <v>0</v>
      </c>
      <c r="AB58" s="105">
        <f t="shared" si="25"/>
        <v>0</v>
      </c>
      <c r="AC58" s="105">
        <f t="shared" si="25"/>
        <v>0</v>
      </c>
      <c r="AD58" s="105">
        <f t="shared" si="25"/>
        <v>0</v>
      </c>
      <c r="AE58" s="105">
        <f t="shared" si="25"/>
        <v>0</v>
      </c>
      <c r="AF58" s="105">
        <f t="shared" si="25"/>
        <v>0</v>
      </c>
      <c r="AG58" s="105">
        <f t="shared" si="25"/>
        <v>0</v>
      </c>
      <c r="AH58" s="105">
        <f t="shared" si="25"/>
        <v>0</v>
      </c>
      <c r="AI58" s="105">
        <f t="shared" si="25"/>
        <v>0</v>
      </c>
      <c r="AJ58" s="105">
        <f t="shared" si="25"/>
        <v>0</v>
      </c>
      <c r="AK58" s="105">
        <f t="shared" si="25"/>
        <v>0</v>
      </c>
      <c r="AL58" s="105">
        <f t="shared" si="25"/>
        <v>0</v>
      </c>
      <c r="AM58" s="105">
        <f t="shared" si="25"/>
        <v>0</v>
      </c>
      <c r="AN58" s="105">
        <f t="shared" si="25"/>
        <v>0</v>
      </c>
      <c r="AO58" s="105">
        <f t="shared" si="25"/>
        <v>0</v>
      </c>
      <c r="AP58" s="105">
        <f t="shared" si="25"/>
        <v>0</v>
      </c>
      <c r="AQ58" s="105">
        <f t="shared" si="25"/>
        <v>0</v>
      </c>
      <c r="AR58" s="105">
        <f t="shared" si="25"/>
        <v>0</v>
      </c>
      <c r="AS58" s="105">
        <f t="shared" si="25"/>
        <v>0</v>
      </c>
      <c r="AT58" s="105">
        <f t="shared" si="25"/>
        <v>0</v>
      </c>
      <c r="AU58" s="105">
        <f t="shared" si="25"/>
        <v>0</v>
      </c>
      <c r="AV58" s="105">
        <f t="shared" si="25"/>
        <v>0</v>
      </c>
      <c r="AW58" s="105">
        <f t="shared" si="25"/>
        <v>0</v>
      </c>
      <c r="AX58" s="105">
        <f t="shared" si="25"/>
        <v>0</v>
      </c>
      <c r="AY58" s="105">
        <f t="shared" si="25"/>
        <v>0</v>
      </c>
      <c r="AZ58" s="105">
        <f t="shared" si="25"/>
        <v>0</v>
      </c>
      <c r="BA58" s="105">
        <f t="shared" si="25"/>
        <v>0</v>
      </c>
      <c r="BB58" s="105">
        <f t="shared" si="25"/>
        <v>0</v>
      </c>
      <c r="BC58" s="105">
        <f t="shared" si="25"/>
        <v>0</v>
      </c>
    </row>
    <row r="59" spans="1:55" x14ac:dyDescent="0.2">
      <c r="A59" s="67"/>
      <c r="B59" s="38"/>
      <c r="C59" s="90" t="s">
        <v>99</v>
      </c>
      <c r="D59" s="91"/>
      <c r="E59" s="58">
        <f t="shared" si="24"/>
        <v>0</v>
      </c>
      <c r="F59" s="89">
        <v>0</v>
      </c>
      <c r="G59" s="106">
        <f>F59</f>
        <v>0</v>
      </c>
      <c r="H59" s="106">
        <f t="shared" si="25"/>
        <v>0</v>
      </c>
      <c r="I59" s="106">
        <f t="shared" si="25"/>
        <v>0</v>
      </c>
      <c r="J59" s="106">
        <f t="shared" si="25"/>
        <v>0</v>
      </c>
      <c r="K59" s="106">
        <f t="shared" si="25"/>
        <v>0</v>
      </c>
      <c r="L59" s="106">
        <f t="shared" si="25"/>
        <v>0</v>
      </c>
      <c r="M59" s="106">
        <f t="shared" si="25"/>
        <v>0</v>
      </c>
      <c r="N59" s="106">
        <f t="shared" si="25"/>
        <v>0</v>
      </c>
      <c r="O59" s="106">
        <f t="shared" si="25"/>
        <v>0</v>
      </c>
      <c r="P59" s="106">
        <f t="shared" si="25"/>
        <v>0</v>
      </c>
      <c r="Q59" s="106">
        <f t="shared" si="25"/>
        <v>0</v>
      </c>
      <c r="R59" s="106">
        <f t="shared" si="25"/>
        <v>0</v>
      </c>
      <c r="S59" s="106">
        <f t="shared" si="25"/>
        <v>0</v>
      </c>
      <c r="T59" s="106">
        <f t="shared" si="25"/>
        <v>0</v>
      </c>
      <c r="U59" s="106">
        <f t="shared" si="25"/>
        <v>0</v>
      </c>
      <c r="V59" s="106">
        <f t="shared" si="25"/>
        <v>0</v>
      </c>
      <c r="W59" s="106">
        <f t="shared" si="25"/>
        <v>0</v>
      </c>
      <c r="X59" s="106">
        <f t="shared" si="25"/>
        <v>0</v>
      </c>
      <c r="Y59" s="106">
        <f t="shared" si="25"/>
        <v>0</v>
      </c>
      <c r="Z59" s="106">
        <f t="shared" si="25"/>
        <v>0</v>
      </c>
      <c r="AA59" s="106">
        <f t="shared" si="25"/>
        <v>0</v>
      </c>
      <c r="AB59" s="106">
        <f t="shared" si="25"/>
        <v>0</v>
      </c>
      <c r="AC59" s="106">
        <f t="shared" si="25"/>
        <v>0</v>
      </c>
      <c r="AD59" s="106">
        <f t="shared" si="25"/>
        <v>0</v>
      </c>
      <c r="AE59" s="106">
        <f t="shared" si="25"/>
        <v>0</v>
      </c>
      <c r="AF59" s="106">
        <f t="shared" si="25"/>
        <v>0</v>
      </c>
      <c r="AG59" s="106">
        <f t="shared" si="25"/>
        <v>0</v>
      </c>
      <c r="AH59" s="106">
        <f t="shared" si="25"/>
        <v>0</v>
      </c>
      <c r="AI59" s="106">
        <f t="shared" si="25"/>
        <v>0</v>
      </c>
      <c r="AJ59" s="106">
        <f t="shared" si="25"/>
        <v>0</v>
      </c>
      <c r="AK59" s="106">
        <f t="shared" si="25"/>
        <v>0</v>
      </c>
      <c r="AL59" s="106">
        <f t="shared" si="25"/>
        <v>0</v>
      </c>
      <c r="AM59" s="106">
        <f t="shared" si="25"/>
        <v>0</v>
      </c>
      <c r="AN59" s="106">
        <f t="shared" si="25"/>
        <v>0</v>
      </c>
      <c r="AO59" s="106">
        <f t="shared" si="25"/>
        <v>0</v>
      </c>
      <c r="AP59" s="106">
        <f t="shared" si="25"/>
        <v>0</v>
      </c>
      <c r="AQ59" s="106">
        <f t="shared" si="25"/>
        <v>0</v>
      </c>
      <c r="AR59" s="106">
        <f t="shared" si="25"/>
        <v>0</v>
      </c>
      <c r="AS59" s="106">
        <f t="shared" si="25"/>
        <v>0</v>
      </c>
      <c r="AT59" s="106">
        <f t="shared" si="25"/>
        <v>0</v>
      </c>
      <c r="AU59" s="106">
        <f t="shared" si="25"/>
        <v>0</v>
      </c>
      <c r="AV59" s="106">
        <f t="shared" si="25"/>
        <v>0</v>
      </c>
      <c r="AW59" s="106">
        <f t="shared" si="25"/>
        <v>0</v>
      </c>
      <c r="AX59" s="106">
        <f t="shared" si="25"/>
        <v>0</v>
      </c>
      <c r="AY59" s="106">
        <f t="shared" si="25"/>
        <v>0</v>
      </c>
      <c r="AZ59" s="106">
        <f t="shared" si="25"/>
        <v>0</v>
      </c>
      <c r="BA59" s="106">
        <f t="shared" si="25"/>
        <v>0</v>
      </c>
      <c r="BB59" s="106">
        <f t="shared" si="25"/>
        <v>0</v>
      </c>
      <c r="BC59" s="106">
        <f t="shared" si="25"/>
        <v>0</v>
      </c>
    </row>
    <row r="60" spans="1:55" x14ac:dyDescent="0.2">
      <c r="A60" s="67"/>
      <c r="B60" s="38"/>
      <c r="C60" s="90" t="s">
        <v>99</v>
      </c>
      <c r="D60" s="91"/>
      <c r="E60" s="58">
        <f t="shared" si="24"/>
        <v>0</v>
      </c>
      <c r="F60" s="89">
        <v>0</v>
      </c>
      <c r="G60" s="106">
        <f>F60</f>
        <v>0</v>
      </c>
      <c r="H60" s="106">
        <f t="shared" si="25"/>
        <v>0</v>
      </c>
      <c r="I60" s="106">
        <f t="shared" si="25"/>
        <v>0</v>
      </c>
      <c r="J60" s="106">
        <f t="shared" si="25"/>
        <v>0</v>
      </c>
      <c r="K60" s="106">
        <f t="shared" si="25"/>
        <v>0</v>
      </c>
      <c r="L60" s="106">
        <f t="shared" si="25"/>
        <v>0</v>
      </c>
      <c r="M60" s="106">
        <f t="shared" si="25"/>
        <v>0</v>
      </c>
      <c r="N60" s="106">
        <f t="shared" si="25"/>
        <v>0</v>
      </c>
      <c r="O60" s="106">
        <f t="shared" si="25"/>
        <v>0</v>
      </c>
      <c r="P60" s="106">
        <f t="shared" si="25"/>
        <v>0</v>
      </c>
      <c r="Q60" s="106">
        <f t="shared" si="25"/>
        <v>0</v>
      </c>
      <c r="R60" s="106">
        <f t="shared" si="25"/>
        <v>0</v>
      </c>
      <c r="S60" s="106">
        <f t="shared" si="25"/>
        <v>0</v>
      </c>
      <c r="T60" s="106">
        <f t="shared" si="25"/>
        <v>0</v>
      </c>
      <c r="U60" s="106">
        <f t="shared" si="25"/>
        <v>0</v>
      </c>
      <c r="V60" s="106">
        <f t="shared" si="25"/>
        <v>0</v>
      </c>
      <c r="W60" s="106">
        <f t="shared" si="25"/>
        <v>0</v>
      </c>
      <c r="X60" s="106">
        <f t="shared" si="25"/>
        <v>0</v>
      </c>
      <c r="Y60" s="106">
        <f t="shared" si="25"/>
        <v>0</v>
      </c>
      <c r="Z60" s="106">
        <f t="shared" si="25"/>
        <v>0</v>
      </c>
      <c r="AA60" s="106">
        <f t="shared" si="25"/>
        <v>0</v>
      </c>
      <c r="AB60" s="106">
        <f t="shared" si="25"/>
        <v>0</v>
      </c>
      <c r="AC60" s="106">
        <f t="shared" si="25"/>
        <v>0</v>
      </c>
      <c r="AD60" s="106">
        <f t="shared" si="25"/>
        <v>0</v>
      </c>
      <c r="AE60" s="106">
        <f t="shared" si="25"/>
        <v>0</v>
      </c>
      <c r="AF60" s="106">
        <f t="shared" si="25"/>
        <v>0</v>
      </c>
      <c r="AG60" s="106">
        <f t="shared" si="25"/>
        <v>0</v>
      </c>
      <c r="AH60" s="106">
        <f t="shared" si="25"/>
        <v>0</v>
      </c>
      <c r="AI60" s="106">
        <f t="shared" si="25"/>
        <v>0</v>
      </c>
      <c r="AJ60" s="106">
        <f t="shared" si="25"/>
        <v>0</v>
      </c>
      <c r="AK60" s="106">
        <f t="shared" si="25"/>
        <v>0</v>
      </c>
      <c r="AL60" s="106">
        <f t="shared" si="25"/>
        <v>0</v>
      </c>
      <c r="AM60" s="106">
        <f t="shared" si="25"/>
        <v>0</v>
      </c>
      <c r="AN60" s="106">
        <f t="shared" si="25"/>
        <v>0</v>
      </c>
      <c r="AO60" s="106">
        <f t="shared" si="25"/>
        <v>0</v>
      </c>
      <c r="AP60" s="106">
        <f t="shared" si="25"/>
        <v>0</v>
      </c>
      <c r="AQ60" s="106">
        <f t="shared" si="25"/>
        <v>0</v>
      </c>
      <c r="AR60" s="106">
        <f t="shared" si="25"/>
        <v>0</v>
      </c>
      <c r="AS60" s="106">
        <f t="shared" si="25"/>
        <v>0</v>
      </c>
      <c r="AT60" s="106">
        <f t="shared" si="25"/>
        <v>0</v>
      </c>
      <c r="AU60" s="106">
        <f t="shared" si="25"/>
        <v>0</v>
      </c>
      <c r="AV60" s="106">
        <f t="shared" si="25"/>
        <v>0</v>
      </c>
      <c r="AW60" s="106">
        <f t="shared" si="25"/>
        <v>0</v>
      </c>
      <c r="AX60" s="106">
        <f t="shared" si="25"/>
        <v>0</v>
      </c>
      <c r="AY60" s="106">
        <f t="shared" si="25"/>
        <v>0</v>
      </c>
      <c r="AZ60" s="106">
        <f t="shared" si="25"/>
        <v>0</v>
      </c>
      <c r="BA60" s="106">
        <f t="shared" si="25"/>
        <v>0</v>
      </c>
      <c r="BB60" s="106">
        <f t="shared" si="25"/>
        <v>0</v>
      </c>
      <c r="BC60" s="106">
        <f t="shared" si="25"/>
        <v>0</v>
      </c>
    </row>
    <row r="61" spans="1:55" x14ac:dyDescent="0.2">
      <c r="A61" s="67"/>
      <c r="B61" s="38"/>
      <c r="C61" s="90" t="s">
        <v>99</v>
      </c>
      <c r="D61" s="91"/>
      <c r="E61" s="58">
        <f t="shared" si="24"/>
        <v>0</v>
      </c>
      <c r="F61" s="89">
        <v>0</v>
      </c>
      <c r="G61" s="106">
        <f>F61</f>
        <v>0</v>
      </c>
      <c r="H61" s="106">
        <f t="shared" si="25"/>
        <v>0</v>
      </c>
      <c r="I61" s="106">
        <f t="shared" si="25"/>
        <v>0</v>
      </c>
      <c r="J61" s="106">
        <f t="shared" si="25"/>
        <v>0</v>
      </c>
      <c r="K61" s="106">
        <f t="shared" si="25"/>
        <v>0</v>
      </c>
      <c r="L61" s="106">
        <f t="shared" si="25"/>
        <v>0</v>
      </c>
      <c r="M61" s="106">
        <f t="shared" si="25"/>
        <v>0</v>
      </c>
      <c r="N61" s="106">
        <f t="shared" si="25"/>
        <v>0</v>
      </c>
      <c r="O61" s="106">
        <f t="shared" si="25"/>
        <v>0</v>
      </c>
      <c r="P61" s="106">
        <f t="shared" si="25"/>
        <v>0</v>
      </c>
      <c r="Q61" s="106">
        <f t="shared" si="25"/>
        <v>0</v>
      </c>
      <c r="R61" s="106">
        <f t="shared" si="25"/>
        <v>0</v>
      </c>
      <c r="S61" s="106">
        <f t="shared" si="25"/>
        <v>0</v>
      </c>
      <c r="T61" s="106">
        <f t="shared" si="25"/>
        <v>0</v>
      </c>
      <c r="U61" s="106">
        <f t="shared" si="25"/>
        <v>0</v>
      </c>
      <c r="V61" s="106">
        <f t="shared" si="25"/>
        <v>0</v>
      </c>
      <c r="W61" s="106">
        <f t="shared" si="25"/>
        <v>0</v>
      </c>
      <c r="X61" s="106">
        <f t="shared" si="25"/>
        <v>0</v>
      </c>
      <c r="Y61" s="106">
        <f t="shared" si="25"/>
        <v>0</v>
      </c>
      <c r="Z61" s="106">
        <f t="shared" si="25"/>
        <v>0</v>
      </c>
      <c r="AA61" s="106">
        <f t="shared" si="25"/>
        <v>0</v>
      </c>
      <c r="AB61" s="106">
        <f t="shared" si="25"/>
        <v>0</v>
      </c>
      <c r="AC61" s="106">
        <f t="shared" si="25"/>
        <v>0</v>
      </c>
      <c r="AD61" s="106">
        <f t="shared" si="25"/>
        <v>0</v>
      </c>
      <c r="AE61" s="106">
        <f t="shared" si="25"/>
        <v>0</v>
      </c>
      <c r="AF61" s="106">
        <f t="shared" si="25"/>
        <v>0</v>
      </c>
      <c r="AG61" s="106">
        <f t="shared" si="25"/>
        <v>0</v>
      </c>
      <c r="AH61" s="106">
        <f t="shared" si="25"/>
        <v>0</v>
      </c>
      <c r="AI61" s="106">
        <f t="shared" si="25"/>
        <v>0</v>
      </c>
      <c r="AJ61" s="106">
        <f t="shared" si="25"/>
        <v>0</v>
      </c>
      <c r="AK61" s="106">
        <f t="shared" si="25"/>
        <v>0</v>
      </c>
      <c r="AL61" s="106">
        <f t="shared" si="25"/>
        <v>0</v>
      </c>
      <c r="AM61" s="106">
        <f t="shared" si="25"/>
        <v>0</v>
      </c>
      <c r="AN61" s="106">
        <f t="shared" si="25"/>
        <v>0</v>
      </c>
      <c r="AO61" s="106">
        <f t="shared" si="25"/>
        <v>0</v>
      </c>
      <c r="AP61" s="106">
        <f t="shared" si="25"/>
        <v>0</v>
      </c>
      <c r="AQ61" s="106">
        <f t="shared" si="25"/>
        <v>0</v>
      </c>
      <c r="AR61" s="106">
        <f t="shared" si="25"/>
        <v>0</v>
      </c>
      <c r="AS61" s="106">
        <f t="shared" si="25"/>
        <v>0</v>
      </c>
      <c r="AT61" s="106">
        <f t="shared" si="25"/>
        <v>0</v>
      </c>
      <c r="AU61" s="106">
        <f t="shared" si="25"/>
        <v>0</v>
      </c>
      <c r="AV61" s="106">
        <f t="shared" si="25"/>
        <v>0</v>
      </c>
      <c r="AW61" s="106">
        <f t="shared" si="25"/>
        <v>0</v>
      </c>
      <c r="AX61" s="106">
        <f t="shared" si="25"/>
        <v>0</v>
      </c>
      <c r="AY61" s="106">
        <f t="shared" si="25"/>
        <v>0</v>
      </c>
      <c r="AZ61" s="106">
        <f t="shared" si="25"/>
        <v>0</v>
      </c>
      <c r="BA61" s="106">
        <f t="shared" si="25"/>
        <v>0</v>
      </c>
      <c r="BB61" s="106">
        <f t="shared" si="25"/>
        <v>0</v>
      </c>
      <c r="BC61" s="106">
        <f t="shared" si="25"/>
        <v>0</v>
      </c>
    </row>
    <row r="62" spans="1:55" x14ac:dyDescent="0.2">
      <c r="A62" s="67"/>
      <c r="B62" s="38"/>
      <c r="C62" s="90" t="s">
        <v>99</v>
      </c>
      <c r="D62" s="91"/>
      <c r="E62" s="58">
        <f t="shared" si="24"/>
        <v>0</v>
      </c>
      <c r="F62" s="89">
        <v>0</v>
      </c>
      <c r="G62" s="107">
        <f>F62</f>
        <v>0</v>
      </c>
      <c r="H62" s="107">
        <f t="shared" si="25"/>
        <v>0</v>
      </c>
      <c r="I62" s="107">
        <f t="shared" si="25"/>
        <v>0</v>
      </c>
      <c r="J62" s="107">
        <f t="shared" si="25"/>
        <v>0</v>
      </c>
      <c r="K62" s="107">
        <f t="shared" si="25"/>
        <v>0</v>
      </c>
      <c r="L62" s="107">
        <f t="shared" si="25"/>
        <v>0</v>
      </c>
      <c r="M62" s="107">
        <f t="shared" si="25"/>
        <v>0</v>
      </c>
      <c r="N62" s="107">
        <f t="shared" si="25"/>
        <v>0</v>
      </c>
      <c r="O62" s="107">
        <f t="shared" si="25"/>
        <v>0</v>
      </c>
      <c r="P62" s="107">
        <f t="shared" si="25"/>
        <v>0</v>
      </c>
      <c r="Q62" s="107">
        <f t="shared" si="25"/>
        <v>0</v>
      </c>
      <c r="R62" s="107">
        <f t="shared" si="25"/>
        <v>0</v>
      </c>
      <c r="S62" s="107">
        <f t="shared" si="25"/>
        <v>0</v>
      </c>
      <c r="T62" s="107">
        <f t="shared" si="25"/>
        <v>0</v>
      </c>
      <c r="U62" s="107">
        <f t="shared" si="25"/>
        <v>0</v>
      </c>
      <c r="V62" s="107">
        <f t="shared" si="25"/>
        <v>0</v>
      </c>
      <c r="W62" s="107">
        <f t="shared" si="25"/>
        <v>0</v>
      </c>
      <c r="X62" s="107">
        <f t="shared" si="25"/>
        <v>0</v>
      </c>
      <c r="Y62" s="107">
        <f t="shared" si="25"/>
        <v>0</v>
      </c>
      <c r="Z62" s="107">
        <f t="shared" si="25"/>
        <v>0</v>
      </c>
      <c r="AA62" s="107">
        <f t="shared" si="25"/>
        <v>0</v>
      </c>
      <c r="AB62" s="107">
        <f t="shared" si="25"/>
        <v>0</v>
      </c>
      <c r="AC62" s="107">
        <f t="shared" si="25"/>
        <v>0</v>
      </c>
      <c r="AD62" s="107">
        <f t="shared" si="25"/>
        <v>0</v>
      </c>
      <c r="AE62" s="107">
        <f t="shared" si="25"/>
        <v>0</v>
      </c>
      <c r="AF62" s="107">
        <f t="shared" si="25"/>
        <v>0</v>
      </c>
      <c r="AG62" s="107">
        <f t="shared" si="25"/>
        <v>0</v>
      </c>
      <c r="AH62" s="107">
        <f t="shared" si="25"/>
        <v>0</v>
      </c>
      <c r="AI62" s="107">
        <f t="shared" si="25"/>
        <v>0</v>
      </c>
      <c r="AJ62" s="107">
        <f t="shared" si="25"/>
        <v>0</v>
      </c>
      <c r="AK62" s="107">
        <f t="shared" si="25"/>
        <v>0</v>
      </c>
      <c r="AL62" s="107">
        <f t="shared" si="25"/>
        <v>0</v>
      </c>
      <c r="AM62" s="107">
        <f t="shared" si="25"/>
        <v>0</v>
      </c>
      <c r="AN62" s="107">
        <f t="shared" si="25"/>
        <v>0</v>
      </c>
      <c r="AO62" s="107">
        <f t="shared" si="25"/>
        <v>0</v>
      </c>
      <c r="AP62" s="107">
        <f t="shared" si="25"/>
        <v>0</v>
      </c>
      <c r="AQ62" s="107">
        <f t="shared" si="25"/>
        <v>0</v>
      </c>
      <c r="AR62" s="107">
        <f t="shared" si="25"/>
        <v>0</v>
      </c>
      <c r="AS62" s="107">
        <f t="shared" si="25"/>
        <v>0</v>
      </c>
      <c r="AT62" s="107">
        <f t="shared" si="25"/>
        <v>0</v>
      </c>
      <c r="AU62" s="107">
        <f t="shared" si="25"/>
        <v>0</v>
      </c>
      <c r="AV62" s="107">
        <f t="shared" si="25"/>
        <v>0</v>
      </c>
      <c r="AW62" s="107">
        <f t="shared" si="25"/>
        <v>0</v>
      </c>
      <c r="AX62" s="107">
        <f t="shared" si="25"/>
        <v>0</v>
      </c>
      <c r="AY62" s="107">
        <f t="shared" si="25"/>
        <v>0</v>
      </c>
      <c r="AZ62" s="107">
        <f t="shared" si="25"/>
        <v>0</v>
      </c>
      <c r="BA62" s="107">
        <f t="shared" si="25"/>
        <v>0</v>
      </c>
      <c r="BB62" s="107">
        <f t="shared" si="25"/>
        <v>0</v>
      </c>
      <c r="BC62" s="107">
        <f t="shared" si="25"/>
        <v>0</v>
      </c>
    </row>
    <row r="63" spans="1:55" ht="15" x14ac:dyDescent="0.35">
      <c r="A63" s="67"/>
      <c r="B63" s="38"/>
      <c r="C63" s="38" t="s">
        <v>86</v>
      </c>
      <c r="D63" s="67"/>
      <c r="E63" s="58">
        <f t="shared" si="24"/>
        <v>0</v>
      </c>
      <c r="F63" s="61">
        <f>SUM(F58:F62)</f>
        <v>0</v>
      </c>
      <c r="G63" s="61">
        <f t="shared" ref="G63:BC63" si="26">SUM(G58:G62)</f>
        <v>0</v>
      </c>
      <c r="H63" s="61">
        <f t="shared" si="26"/>
        <v>0</v>
      </c>
      <c r="I63" s="61">
        <f t="shared" si="26"/>
        <v>0</v>
      </c>
      <c r="J63" s="61">
        <f t="shared" si="26"/>
        <v>0</v>
      </c>
      <c r="K63" s="61">
        <f t="shared" si="26"/>
        <v>0</v>
      </c>
      <c r="L63" s="61">
        <f t="shared" si="26"/>
        <v>0</v>
      </c>
      <c r="M63" s="61">
        <f t="shared" si="26"/>
        <v>0</v>
      </c>
      <c r="N63" s="61">
        <f t="shared" si="26"/>
        <v>0</v>
      </c>
      <c r="O63" s="61">
        <f t="shared" si="26"/>
        <v>0</v>
      </c>
      <c r="P63" s="61">
        <f t="shared" si="26"/>
        <v>0</v>
      </c>
      <c r="Q63" s="61">
        <f t="shared" si="26"/>
        <v>0</v>
      </c>
      <c r="R63" s="61">
        <f t="shared" si="26"/>
        <v>0</v>
      </c>
      <c r="S63" s="61">
        <f t="shared" si="26"/>
        <v>0</v>
      </c>
      <c r="T63" s="61">
        <f t="shared" si="26"/>
        <v>0</v>
      </c>
      <c r="U63" s="61">
        <f t="shared" si="26"/>
        <v>0</v>
      </c>
      <c r="V63" s="61">
        <f t="shared" si="26"/>
        <v>0</v>
      </c>
      <c r="W63" s="61">
        <f t="shared" si="26"/>
        <v>0</v>
      </c>
      <c r="X63" s="61">
        <f t="shared" si="26"/>
        <v>0</v>
      </c>
      <c r="Y63" s="61">
        <f t="shared" si="26"/>
        <v>0</v>
      </c>
      <c r="Z63" s="61">
        <f t="shared" si="26"/>
        <v>0</v>
      </c>
      <c r="AA63" s="61">
        <f t="shared" si="26"/>
        <v>0</v>
      </c>
      <c r="AB63" s="61">
        <f t="shared" si="26"/>
        <v>0</v>
      </c>
      <c r="AC63" s="61">
        <f t="shared" si="26"/>
        <v>0</v>
      </c>
      <c r="AD63" s="61">
        <f t="shared" si="26"/>
        <v>0</v>
      </c>
      <c r="AE63" s="61">
        <f t="shared" si="26"/>
        <v>0</v>
      </c>
      <c r="AF63" s="61">
        <f t="shared" si="26"/>
        <v>0</v>
      </c>
      <c r="AG63" s="61">
        <f t="shared" si="26"/>
        <v>0</v>
      </c>
      <c r="AH63" s="61">
        <f t="shared" si="26"/>
        <v>0</v>
      </c>
      <c r="AI63" s="61">
        <f t="shared" si="26"/>
        <v>0</v>
      </c>
      <c r="AJ63" s="61">
        <f t="shared" si="26"/>
        <v>0</v>
      </c>
      <c r="AK63" s="61">
        <f t="shared" si="26"/>
        <v>0</v>
      </c>
      <c r="AL63" s="61">
        <f t="shared" si="26"/>
        <v>0</v>
      </c>
      <c r="AM63" s="61">
        <f t="shared" si="26"/>
        <v>0</v>
      </c>
      <c r="AN63" s="61">
        <f t="shared" si="26"/>
        <v>0</v>
      </c>
      <c r="AO63" s="61">
        <f t="shared" si="26"/>
        <v>0</v>
      </c>
      <c r="AP63" s="61">
        <f t="shared" si="26"/>
        <v>0</v>
      </c>
      <c r="AQ63" s="61">
        <f t="shared" si="26"/>
        <v>0</v>
      </c>
      <c r="AR63" s="61">
        <f t="shared" si="26"/>
        <v>0</v>
      </c>
      <c r="AS63" s="61">
        <f t="shared" si="26"/>
        <v>0</v>
      </c>
      <c r="AT63" s="61">
        <f t="shared" si="26"/>
        <v>0</v>
      </c>
      <c r="AU63" s="61">
        <f t="shared" si="26"/>
        <v>0</v>
      </c>
      <c r="AV63" s="61">
        <f t="shared" si="26"/>
        <v>0</v>
      </c>
      <c r="AW63" s="61">
        <f t="shared" si="26"/>
        <v>0</v>
      </c>
      <c r="AX63" s="61">
        <f t="shared" si="26"/>
        <v>0</v>
      </c>
      <c r="AY63" s="61">
        <f t="shared" si="26"/>
        <v>0</v>
      </c>
      <c r="AZ63" s="61">
        <f t="shared" si="26"/>
        <v>0</v>
      </c>
      <c r="BA63" s="61">
        <f t="shared" si="26"/>
        <v>0</v>
      </c>
      <c r="BB63" s="61">
        <f t="shared" si="26"/>
        <v>0</v>
      </c>
      <c r="BC63" s="61">
        <f t="shared" si="26"/>
        <v>0</v>
      </c>
    </row>
    <row r="64" spans="1:55" x14ac:dyDescent="0.2">
      <c r="B64" s="38"/>
      <c r="C64" s="38" t="s">
        <v>68</v>
      </c>
      <c r="E64" s="81">
        <f>CostEscalOM</f>
        <v>0</v>
      </c>
      <c r="F64" s="8">
        <f>F63*(1+RateSQ)^(F$5-EPCBaseYear)</f>
        <v>0</v>
      </c>
      <c r="G64" s="8">
        <f>G63*(1+RateSQ)^(G$5-EPCBaseYear)</f>
        <v>0</v>
      </c>
      <c r="H64" s="8">
        <f t="shared" ref="H64:BC64" si="27">H63*(1+RateSQ)^(H$5-EPCBaseYear)</f>
        <v>0</v>
      </c>
      <c r="I64" s="8">
        <f t="shared" si="27"/>
        <v>0</v>
      </c>
      <c r="J64" s="8">
        <f t="shared" si="27"/>
        <v>0</v>
      </c>
      <c r="K64" s="8">
        <f t="shared" si="27"/>
        <v>0</v>
      </c>
      <c r="L64" s="8">
        <f t="shared" si="27"/>
        <v>0</v>
      </c>
      <c r="M64" s="8">
        <f t="shared" si="27"/>
        <v>0</v>
      </c>
      <c r="N64" s="8">
        <f t="shared" si="27"/>
        <v>0</v>
      </c>
      <c r="O64" s="8">
        <f t="shared" si="27"/>
        <v>0</v>
      </c>
      <c r="P64" s="8">
        <f t="shared" si="27"/>
        <v>0</v>
      </c>
      <c r="Q64" s="8">
        <f t="shared" si="27"/>
        <v>0</v>
      </c>
      <c r="R64" s="8">
        <f t="shared" si="27"/>
        <v>0</v>
      </c>
      <c r="S64" s="8">
        <f t="shared" si="27"/>
        <v>0</v>
      </c>
      <c r="T64" s="8">
        <f t="shared" si="27"/>
        <v>0</v>
      </c>
      <c r="U64" s="8">
        <f t="shared" si="27"/>
        <v>0</v>
      </c>
      <c r="V64" s="8">
        <f t="shared" si="27"/>
        <v>0</v>
      </c>
      <c r="W64" s="8">
        <f t="shared" si="27"/>
        <v>0</v>
      </c>
      <c r="X64" s="8">
        <f t="shared" si="27"/>
        <v>0</v>
      </c>
      <c r="Y64" s="8">
        <f t="shared" si="27"/>
        <v>0</v>
      </c>
      <c r="Z64" s="8">
        <f t="shared" si="27"/>
        <v>0</v>
      </c>
      <c r="AA64" s="8">
        <f t="shared" si="27"/>
        <v>0</v>
      </c>
      <c r="AB64" s="8">
        <f t="shared" si="27"/>
        <v>0</v>
      </c>
      <c r="AC64" s="8">
        <f t="shared" si="27"/>
        <v>0</v>
      </c>
      <c r="AD64" s="8">
        <f t="shared" si="27"/>
        <v>0</v>
      </c>
      <c r="AE64" s="8">
        <f t="shared" si="27"/>
        <v>0</v>
      </c>
      <c r="AF64" s="8">
        <f t="shared" si="27"/>
        <v>0</v>
      </c>
      <c r="AG64" s="8">
        <f t="shared" si="27"/>
        <v>0</v>
      </c>
      <c r="AH64" s="8">
        <f t="shared" si="27"/>
        <v>0</v>
      </c>
      <c r="AI64" s="8">
        <f t="shared" si="27"/>
        <v>0</v>
      </c>
      <c r="AJ64" s="8">
        <f t="shared" si="27"/>
        <v>0</v>
      </c>
      <c r="AK64" s="8">
        <f t="shared" si="27"/>
        <v>0</v>
      </c>
      <c r="AL64" s="8">
        <f t="shared" si="27"/>
        <v>0</v>
      </c>
      <c r="AM64" s="8">
        <f t="shared" si="27"/>
        <v>0</v>
      </c>
      <c r="AN64" s="8">
        <f t="shared" si="27"/>
        <v>0</v>
      </c>
      <c r="AO64" s="8">
        <f t="shared" si="27"/>
        <v>0</v>
      </c>
      <c r="AP64" s="8">
        <f t="shared" si="27"/>
        <v>0</v>
      </c>
      <c r="AQ64" s="8">
        <f t="shared" si="27"/>
        <v>0</v>
      </c>
      <c r="AR64" s="8">
        <f t="shared" si="27"/>
        <v>0</v>
      </c>
      <c r="AS64" s="8">
        <f t="shared" si="27"/>
        <v>0</v>
      </c>
      <c r="AT64" s="8">
        <f t="shared" si="27"/>
        <v>0</v>
      </c>
      <c r="AU64" s="8">
        <f t="shared" si="27"/>
        <v>0</v>
      </c>
      <c r="AV64" s="8">
        <f t="shared" si="27"/>
        <v>0</v>
      </c>
      <c r="AW64" s="8">
        <f t="shared" si="27"/>
        <v>0</v>
      </c>
      <c r="AX64" s="8">
        <f t="shared" si="27"/>
        <v>0</v>
      </c>
      <c r="AY64" s="8">
        <f t="shared" si="27"/>
        <v>0</v>
      </c>
      <c r="AZ64" s="8">
        <f t="shared" si="27"/>
        <v>0</v>
      </c>
      <c r="BA64" s="8">
        <f t="shared" si="27"/>
        <v>0</v>
      </c>
      <c r="BB64" s="8">
        <f t="shared" si="27"/>
        <v>0</v>
      </c>
      <c r="BC64" s="8">
        <f t="shared" si="27"/>
        <v>0</v>
      </c>
    </row>
    <row r="65" spans="2:55" x14ac:dyDescent="0.2">
      <c r="B65" s="67"/>
      <c r="C65" s="38"/>
      <c r="D65" s="67"/>
    </row>
    <row r="66" spans="2:55" x14ac:dyDescent="0.2">
      <c r="B66" s="42" t="s">
        <v>1</v>
      </c>
      <c r="C66" s="38"/>
      <c r="D66" s="67"/>
    </row>
    <row r="67" spans="2:55" x14ac:dyDescent="0.2">
      <c r="B67" s="42"/>
      <c r="C67" s="90" t="s">
        <v>99</v>
      </c>
      <c r="D67" s="91"/>
      <c r="E67" s="58">
        <f>EPCBaseYear</f>
        <v>0</v>
      </c>
      <c r="F67" s="292">
        <f>'Hybrid - O&amp;M'!H67+'Hybrid - O&amp;M'!H80</f>
        <v>0</v>
      </c>
      <c r="G67" s="95">
        <f t="shared" ref="G67:W67" si="28">F67</f>
        <v>0</v>
      </c>
      <c r="H67" s="95">
        <f t="shared" si="28"/>
        <v>0</v>
      </c>
      <c r="I67" s="95">
        <f t="shared" si="28"/>
        <v>0</v>
      </c>
      <c r="J67" s="95">
        <f t="shared" si="28"/>
        <v>0</v>
      </c>
      <c r="K67" s="95">
        <f t="shared" si="28"/>
        <v>0</v>
      </c>
      <c r="L67" s="95">
        <f t="shared" si="28"/>
        <v>0</v>
      </c>
      <c r="M67" s="95">
        <f t="shared" si="28"/>
        <v>0</v>
      </c>
      <c r="N67" s="95">
        <f t="shared" si="28"/>
        <v>0</v>
      </c>
      <c r="O67" s="95">
        <f t="shared" si="28"/>
        <v>0</v>
      </c>
      <c r="P67" s="95">
        <f t="shared" si="28"/>
        <v>0</v>
      </c>
      <c r="Q67" s="95">
        <f t="shared" si="28"/>
        <v>0</v>
      </c>
      <c r="R67" s="95">
        <f t="shared" si="28"/>
        <v>0</v>
      </c>
      <c r="S67" s="95">
        <f t="shared" si="28"/>
        <v>0</v>
      </c>
      <c r="T67" s="95">
        <f t="shared" si="28"/>
        <v>0</v>
      </c>
      <c r="U67" s="95">
        <f t="shared" si="28"/>
        <v>0</v>
      </c>
      <c r="V67" s="95">
        <f t="shared" si="28"/>
        <v>0</v>
      </c>
      <c r="W67" s="95">
        <f t="shared" si="28"/>
        <v>0</v>
      </c>
      <c r="X67" s="95">
        <f t="shared" ref="X67:AM71" si="29">W67</f>
        <v>0</v>
      </c>
      <c r="Y67" s="95">
        <f t="shared" si="29"/>
        <v>0</v>
      </c>
      <c r="Z67" s="95">
        <f t="shared" si="29"/>
        <v>0</v>
      </c>
      <c r="AA67" s="95">
        <f t="shared" si="29"/>
        <v>0</v>
      </c>
      <c r="AB67" s="95">
        <f t="shared" si="29"/>
        <v>0</v>
      </c>
      <c r="AC67" s="95">
        <f t="shared" si="29"/>
        <v>0</v>
      </c>
      <c r="AD67" s="95">
        <f t="shared" si="29"/>
        <v>0</v>
      </c>
      <c r="AE67" s="95">
        <f t="shared" si="29"/>
        <v>0</v>
      </c>
      <c r="AF67" s="95">
        <f t="shared" si="29"/>
        <v>0</v>
      </c>
      <c r="AG67" s="95">
        <f t="shared" si="29"/>
        <v>0</v>
      </c>
      <c r="AH67" s="95">
        <f t="shared" si="29"/>
        <v>0</v>
      </c>
      <c r="AI67" s="95">
        <f t="shared" si="29"/>
        <v>0</v>
      </c>
      <c r="AJ67" s="95">
        <f t="shared" si="29"/>
        <v>0</v>
      </c>
      <c r="AK67" s="95">
        <f t="shared" si="29"/>
        <v>0</v>
      </c>
      <c r="AL67" s="95">
        <f t="shared" si="29"/>
        <v>0</v>
      </c>
      <c r="AM67" s="95">
        <f t="shared" si="29"/>
        <v>0</v>
      </c>
      <c r="AN67" s="95">
        <f t="shared" ref="AN67:BC71" si="30">AM67</f>
        <v>0</v>
      </c>
      <c r="AO67" s="95">
        <f t="shared" si="30"/>
        <v>0</v>
      </c>
      <c r="AP67" s="95">
        <f t="shared" si="30"/>
        <v>0</v>
      </c>
      <c r="AQ67" s="95">
        <f t="shared" si="30"/>
        <v>0</v>
      </c>
      <c r="AR67" s="95">
        <f t="shared" si="30"/>
        <v>0</v>
      </c>
      <c r="AS67" s="95">
        <f t="shared" si="30"/>
        <v>0</v>
      </c>
      <c r="AT67" s="95">
        <f t="shared" si="30"/>
        <v>0</v>
      </c>
      <c r="AU67" s="95">
        <f t="shared" si="30"/>
        <v>0</v>
      </c>
      <c r="AV67" s="95">
        <f t="shared" si="30"/>
        <v>0</v>
      </c>
      <c r="AW67" s="95">
        <f t="shared" si="30"/>
        <v>0</v>
      </c>
      <c r="AX67" s="95">
        <f t="shared" si="30"/>
        <v>0</v>
      </c>
      <c r="AY67" s="95">
        <f t="shared" si="30"/>
        <v>0</v>
      </c>
      <c r="AZ67" s="95">
        <f t="shared" si="30"/>
        <v>0</v>
      </c>
      <c r="BA67" s="95">
        <f t="shared" si="30"/>
        <v>0</v>
      </c>
      <c r="BB67" s="95">
        <f t="shared" si="30"/>
        <v>0</v>
      </c>
      <c r="BC67" s="95">
        <f t="shared" si="30"/>
        <v>0</v>
      </c>
    </row>
    <row r="68" spans="2:55" x14ac:dyDescent="0.2">
      <c r="B68" s="42"/>
      <c r="C68" s="90" t="s">
        <v>99</v>
      </c>
      <c r="D68" s="91"/>
      <c r="E68" s="58">
        <f>EPCBaseYear</f>
        <v>0</v>
      </c>
      <c r="F68" s="89">
        <v>0</v>
      </c>
      <c r="G68" s="96">
        <f t="shared" ref="G68:V71" si="31">F68</f>
        <v>0</v>
      </c>
      <c r="H68" s="96">
        <f t="shared" si="31"/>
        <v>0</v>
      </c>
      <c r="I68" s="96">
        <f t="shared" si="31"/>
        <v>0</v>
      </c>
      <c r="J68" s="96">
        <f t="shared" si="31"/>
        <v>0</v>
      </c>
      <c r="K68" s="96">
        <f t="shared" si="31"/>
        <v>0</v>
      </c>
      <c r="L68" s="96">
        <f t="shared" si="31"/>
        <v>0</v>
      </c>
      <c r="M68" s="96">
        <f t="shared" si="31"/>
        <v>0</v>
      </c>
      <c r="N68" s="96">
        <f t="shared" si="31"/>
        <v>0</v>
      </c>
      <c r="O68" s="96">
        <f t="shared" si="31"/>
        <v>0</v>
      </c>
      <c r="P68" s="96">
        <f t="shared" si="31"/>
        <v>0</v>
      </c>
      <c r="Q68" s="96">
        <f t="shared" si="31"/>
        <v>0</v>
      </c>
      <c r="R68" s="96">
        <f t="shared" si="31"/>
        <v>0</v>
      </c>
      <c r="S68" s="96">
        <f t="shared" si="31"/>
        <v>0</v>
      </c>
      <c r="T68" s="96">
        <f t="shared" si="31"/>
        <v>0</v>
      </c>
      <c r="U68" s="96">
        <f t="shared" si="31"/>
        <v>0</v>
      </c>
      <c r="V68" s="96">
        <f t="shared" si="31"/>
        <v>0</v>
      </c>
      <c r="W68" s="96">
        <f>V68</f>
        <v>0</v>
      </c>
      <c r="X68" s="96">
        <f t="shared" si="29"/>
        <v>0</v>
      </c>
      <c r="Y68" s="96">
        <f t="shared" si="29"/>
        <v>0</v>
      </c>
      <c r="Z68" s="96">
        <f t="shared" si="29"/>
        <v>0</v>
      </c>
      <c r="AA68" s="96">
        <f t="shared" si="29"/>
        <v>0</v>
      </c>
      <c r="AB68" s="96">
        <f t="shared" si="29"/>
        <v>0</v>
      </c>
      <c r="AC68" s="96">
        <f t="shared" si="29"/>
        <v>0</v>
      </c>
      <c r="AD68" s="96">
        <f t="shared" si="29"/>
        <v>0</v>
      </c>
      <c r="AE68" s="96">
        <f t="shared" si="29"/>
        <v>0</v>
      </c>
      <c r="AF68" s="96">
        <f t="shared" si="29"/>
        <v>0</v>
      </c>
      <c r="AG68" s="96">
        <f t="shared" si="29"/>
        <v>0</v>
      </c>
      <c r="AH68" s="96">
        <f t="shared" si="29"/>
        <v>0</v>
      </c>
      <c r="AI68" s="96">
        <f t="shared" si="29"/>
        <v>0</v>
      </c>
      <c r="AJ68" s="96">
        <f t="shared" si="29"/>
        <v>0</v>
      </c>
      <c r="AK68" s="96">
        <f t="shared" si="29"/>
        <v>0</v>
      </c>
      <c r="AL68" s="96">
        <f t="shared" si="29"/>
        <v>0</v>
      </c>
      <c r="AM68" s="96">
        <f t="shared" si="29"/>
        <v>0</v>
      </c>
      <c r="AN68" s="96">
        <f t="shared" si="30"/>
        <v>0</v>
      </c>
      <c r="AO68" s="96">
        <f t="shared" si="30"/>
        <v>0</v>
      </c>
      <c r="AP68" s="96">
        <f t="shared" si="30"/>
        <v>0</v>
      </c>
      <c r="AQ68" s="96">
        <f t="shared" si="30"/>
        <v>0</v>
      </c>
      <c r="AR68" s="96">
        <f t="shared" si="30"/>
        <v>0</v>
      </c>
      <c r="AS68" s="96">
        <f t="shared" si="30"/>
        <v>0</v>
      </c>
      <c r="AT68" s="96">
        <f t="shared" si="30"/>
        <v>0</v>
      </c>
      <c r="AU68" s="96">
        <f t="shared" si="30"/>
        <v>0</v>
      </c>
      <c r="AV68" s="96">
        <f t="shared" si="30"/>
        <v>0</v>
      </c>
      <c r="AW68" s="96">
        <f t="shared" si="30"/>
        <v>0</v>
      </c>
      <c r="AX68" s="96">
        <f t="shared" si="30"/>
        <v>0</v>
      </c>
      <c r="AY68" s="96">
        <f t="shared" si="30"/>
        <v>0</v>
      </c>
      <c r="AZ68" s="96">
        <f t="shared" si="30"/>
        <v>0</v>
      </c>
      <c r="BA68" s="96">
        <f t="shared" si="30"/>
        <v>0</v>
      </c>
      <c r="BB68" s="96">
        <f t="shared" si="30"/>
        <v>0</v>
      </c>
      <c r="BC68" s="96">
        <f t="shared" si="30"/>
        <v>0</v>
      </c>
    </row>
    <row r="69" spans="2:55" x14ac:dyDescent="0.2">
      <c r="B69" s="42"/>
      <c r="C69" s="90" t="s">
        <v>99</v>
      </c>
      <c r="D69" s="91"/>
      <c r="E69" s="58">
        <f>EPCBaseYear</f>
        <v>0</v>
      </c>
      <c r="F69" s="89">
        <v>0</v>
      </c>
      <c r="G69" s="96">
        <f t="shared" si="31"/>
        <v>0</v>
      </c>
      <c r="H69" s="96">
        <f t="shared" si="31"/>
        <v>0</v>
      </c>
      <c r="I69" s="96">
        <f t="shared" si="31"/>
        <v>0</v>
      </c>
      <c r="J69" s="96">
        <f t="shared" si="31"/>
        <v>0</v>
      </c>
      <c r="K69" s="96">
        <f t="shared" si="31"/>
        <v>0</v>
      </c>
      <c r="L69" s="96">
        <f t="shared" si="31"/>
        <v>0</v>
      </c>
      <c r="M69" s="96">
        <f t="shared" si="31"/>
        <v>0</v>
      </c>
      <c r="N69" s="96">
        <f t="shared" si="31"/>
        <v>0</v>
      </c>
      <c r="O69" s="96">
        <f t="shared" si="31"/>
        <v>0</v>
      </c>
      <c r="P69" s="96">
        <f t="shared" si="31"/>
        <v>0</v>
      </c>
      <c r="Q69" s="96">
        <f t="shared" si="31"/>
        <v>0</v>
      </c>
      <c r="R69" s="96">
        <f t="shared" si="31"/>
        <v>0</v>
      </c>
      <c r="S69" s="96">
        <f t="shared" si="31"/>
        <v>0</v>
      </c>
      <c r="T69" s="96">
        <f t="shared" si="31"/>
        <v>0</v>
      </c>
      <c r="U69" s="96">
        <f t="shared" si="31"/>
        <v>0</v>
      </c>
      <c r="V69" s="96">
        <f t="shared" si="31"/>
        <v>0</v>
      </c>
      <c r="W69" s="96">
        <f>V69</f>
        <v>0</v>
      </c>
      <c r="X69" s="96">
        <f t="shared" si="29"/>
        <v>0</v>
      </c>
      <c r="Y69" s="96">
        <f t="shared" si="29"/>
        <v>0</v>
      </c>
      <c r="Z69" s="96">
        <f t="shared" si="29"/>
        <v>0</v>
      </c>
      <c r="AA69" s="96">
        <f t="shared" si="29"/>
        <v>0</v>
      </c>
      <c r="AB69" s="96">
        <f t="shared" si="29"/>
        <v>0</v>
      </c>
      <c r="AC69" s="96">
        <f t="shared" si="29"/>
        <v>0</v>
      </c>
      <c r="AD69" s="96">
        <f t="shared" si="29"/>
        <v>0</v>
      </c>
      <c r="AE69" s="96">
        <f t="shared" si="29"/>
        <v>0</v>
      </c>
      <c r="AF69" s="96">
        <f t="shared" si="29"/>
        <v>0</v>
      </c>
      <c r="AG69" s="96">
        <f t="shared" si="29"/>
        <v>0</v>
      </c>
      <c r="AH69" s="96">
        <f t="shared" si="29"/>
        <v>0</v>
      </c>
      <c r="AI69" s="96">
        <f t="shared" si="29"/>
        <v>0</v>
      </c>
      <c r="AJ69" s="96">
        <f t="shared" si="29"/>
        <v>0</v>
      </c>
      <c r="AK69" s="96">
        <f t="shared" si="29"/>
        <v>0</v>
      </c>
      <c r="AL69" s="96">
        <f t="shared" si="29"/>
        <v>0</v>
      </c>
      <c r="AM69" s="96">
        <f t="shared" si="29"/>
        <v>0</v>
      </c>
      <c r="AN69" s="96">
        <f t="shared" si="30"/>
        <v>0</v>
      </c>
      <c r="AO69" s="96">
        <f t="shared" si="30"/>
        <v>0</v>
      </c>
      <c r="AP69" s="96">
        <f t="shared" si="30"/>
        <v>0</v>
      </c>
      <c r="AQ69" s="96">
        <f t="shared" si="30"/>
        <v>0</v>
      </c>
      <c r="AR69" s="96">
        <f t="shared" si="30"/>
        <v>0</v>
      </c>
      <c r="AS69" s="96">
        <f t="shared" si="30"/>
        <v>0</v>
      </c>
      <c r="AT69" s="96">
        <f t="shared" si="30"/>
        <v>0</v>
      </c>
      <c r="AU69" s="96">
        <f t="shared" si="30"/>
        <v>0</v>
      </c>
      <c r="AV69" s="96">
        <f t="shared" si="30"/>
        <v>0</v>
      </c>
      <c r="AW69" s="96">
        <f t="shared" si="30"/>
        <v>0</v>
      </c>
      <c r="AX69" s="96">
        <f t="shared" si="30"/>
        <v>0</v>
      </c>
      <c r="AY69" s="96">
        <f t="shared" si="30"/>
        <v>0</v>
      </c>
      <c r="AZ69" s="96">
        <f t="shared" si="30"/>
        <v>0</v>
      </c>
      <c r="BA69" s="96">
        <f t="shared" si="30"/>
        <v>0</v>
      </c>
      <c r="BB69" s="96">
        <f t="shared" si="30"/>
        <v>0</v>
      </c>
      <c r="BC69" s="96">
        <f t="shared" si="30"/>
        <v>0</v>
      </c>
    </row>
    <row r="70" spans="2:55" x14ac:dyDescent="0.2">
      <c r="B70" s="42"/>
      <c r="C70" s="90" t="s">
        <v>99</v>
      </c>
      <c r="D70" s="91"/>
      <c r="E70" s="58">
        <f>EPCBaseYear</f>
        <v>0</v>
      </c>
      <c r="F70" s="89">
        <v>0</v>
      </c>
      <c r="G70" s="96">
        <f t="shared" si="31"/>
        <v>0</v>
      </c>
      <c r="H70" s="96">
        <f t="shared" si="31"/>
        <v>0</v>
      </c>
      <c r="I70" s="96">
        <f t="shared" si="31"/>
        <v>0</v>
      </c>
      <c r="J70" s="96">
        <f t="shared" si="31"/>
        <v>0</v>
      </c>
      <c r="K70" s="96">
        <f t="shared" si="31"/>
        <v>0</v>
      </c>
      <c r="L70" s="96">
        <f t="shared" si="31"/>
        <v>0</v>
      </c>
      <c r="M70" s="96">
        <f t="shared" si="31"/>
        <v>0</v>
      </c>
      <c r="N70" s="96">
        <f t="shared" si="31"/>
        <v>0</v>
      </c>
      <c r="O70" s="96">
        <f t="shared" si="31"/>
        <v>0</v>
      </c>
      <c r="P70" s="96">
        <f t="shared" si="31"/>
        <v>0</v>
      </c>
      <c r="Q70" s="96">
        <f t="shared" si="31"/>
        <v>0</v>
      </c>
      <c r="R70" s="96">
        <f t="shared" si="31"/>
        <v>0</v>
      </c>
      <c r="S70" s="96">
        <f t="shared" si="31"/>
        <v>0</v>
      </c>
      <c r="T70" s="96">
        <f t="shared" si="31"/>
        <v>0</v>
      </c>
      <c r="U70" s="96">
        <f t="shared" si="31"/>
        <v>0</v>
      </c>
      <c r="V70" s="96">
        <f t="shared" si="31"/>
        <v>0</v>
      </c>
      <c r="W70" s="96">
        <f>V70</f>
        <v>0</v>
      </c>
      <c r="X70" s="96">
        <f t="shared" si="29"/>
        <v>0</v>
      </c>
      <c r="Y70" s="96">
        <f t="shared" si="29"/>
        <v>0</v>
      </c>
      <c r="Z70" s="96">
        <f t="shared" si="29"/>
        <v>0</v>
      </c>
      <c r="AA70" s="96">
        <f t="shared" si="29"/>
        <v>0</v>
      </c>
      <c r="AB70" s="96">
        <f t="shared" si="29"/>
        <v>0</v>
      </c>
      <c r="AC70" s="96">
        <f t="shared" si="29"/>
        <v>0</v>
      </c>
      <c r="AD70" s="96">
        <f t="shared" si="29"/>
        <v>0</v>
      </c>
      <c r="AE70" s="96">
        <f t="shared" si="29"/>
        <v>0</v>
      </c>
      <c r="AF70" s="96">
        <f t="shared" si="29"/>
        <v>0</v>
      </c>
      <c r="AG70" s="96">
        <f t="shared" si="29"/>
        <v>0</v>
      </c>
      <c r="AH70" s="96">
        <f t="shared" si="29"/>
        <v>0</v>
      </c>
      <c r="AI70" s="96">
        <f t="shared" si="29"/>
        <v>0</v>
      </c>
      <c r="AJ70" s="96">
        <f t="shared" si="29"/>
        <v>0</v>
      </c>
      <c r="AK70" s="96">
        <f t="shared" si="29"/>
        <v>0</v>
      </c>
      <c r="AL70" s="96">
        <f t="shared" si="29"/>
        <v>0</v>
      </c>
      <c r="AM70" s="96">
        <f t="shared" si="29"/>
        <v>0</v>
      </c>
      <c r="AN70" s="96">
        <f t="shared" si="30"/>
        <v>0</v>
      </c>
      <c r="AO70" s="96">
        <f t="shared" si="30"/>
        <v>0</v>
      </c>
      <c r="AP70" s="96">
        <f t="shared" si="30"/>
        <v>0</v>
      </c>
      <c r="AQ70" s="96">
        <f t="shared" si="30"/>
        <v>0</v>
      </c>
      <c r="AR70" s="96">
        <f t="shared" si="30"/>
        <v>0</v>
      </c>
      <c r="AS70" s="96">
        <f t="shared" si="30"/>
        <v>0</v>
      </c>
      <c r="AT70" s="96">
        <f t="shared" si="30"/>
        <v>0</v>
      </c>
      <c r="AU70" s="96">
        <f t="shared" si="30"/>
        <v>0</v>
      </c>
      <c r="AV70" s="96">
        <f t="shared" si="30"/>
        <v>0</v>
      </c>
      <c r="AW70" s="96">
        <f t="shared" si="30"/>
        <v>0</v>
      </c>
      <c r="AX70" s="96">
        <f t="shared" si="30"/>
        <v>0</v>
      </c>
      <c r="AY70" s="96">
        <f t="shared" si="30"/>
        <v>0</v>
      </c>
      <c r="AZ70" s="96">
        <f t="shared" si="30"/>
        <v>0</v>
      </c>
      <c r="BA70" s="96">
        <f t="shared" si="30"/>
        <v>0</v>
      </c>
      <c r="BB70" s="96">
        <f t="shared" si="30"/>
        <v>0</v>
      </c>
      <c r="BC70" s="96">
        <f t="shared" si="30"/>
        <v>0</v>
      </c>
    </row>
    <row r="71" spans="2:55" x14ac:dyDescent="0.2">
      <c r="B71" s="42"/>
      <c r="C71" s="90" t="s">
        <v>99</v>
      </c>
      <c r="D71" s="91"/>
      <c r="E71" s="58">
        <f>EPCBaseYear</f>
        <v>0</v>
      </c>
      <c r="F71" s="89">
        <v>0</v>
      </c>
      <c r="G71" s="96">
        <f t="shared" si="31"/>
        <v>0</v>
      </c>
      <c r="H71" s="96">
        <f t="shared" si="31"/>
        <v>0</v>
      </c>
      <c r="I71" s="96">
        <f t="shared" si="31"/>
        <v>0</v>
      </c>
      <c r="J71" s="96">
        <f t="shared" si="31"/>
        <v>0</v>
      </c>
      <c r="K71" s="96">
        <f t="shared" si="31"/>
        <v>0</v>
      </c>
      <c r="L71" s="96">
        <f t="shared" si="31"/>
        <v>0</v>
      </c>
      <c r="M71" s="96">
        <f t="shared" si="31"/>
        <v>0</v>
      </c>
      <c r="N71" s="96">
        <f t="shared" si="31"/>
        <v>0</v>
      </c>
      <c r="O71" s="96">
        <f t="shared" si="31"/>
        <v>0</v>
      </c>
      <c r="P71" s="96">
        <f t="shared" si="31"/>
        <v>0</v>
      </c>
      <c r="Q71" s="96">
        <f t="shared" si="31"/>
        <v>0</v>
      </c>
      <c r="R71" s="96">
        <f t="shared" si="31"/>
        <v>0</v>
      </c>
      <c r="S71" s="96">
        <f t="shared" si="31"/>
        <v>0</v>
      </c>
      <c r="T71" s="96">
        <f t="shared" si="31"/>
        <v>0</v>
      </c>
      <c r="U71" s="96">
        <f t="shared" si="31"/>
        <v>0</v>
      </c>
      <c r="V71" s="96">
        <f t="shared" si="31"/>
        <v>0</v>
      </c>
      <c r="W71" s="96">
        <f>V71</f>
        <v>0</v>
      </c>
      <c r="X71" s="96">
        <f t="shared" si="29"/>
        <v>0</v>
      </c>
      <c r="Y71" s="96">
        <f t="shared" si="29"/>
        <v>0</v>
      </c>
      <c r="Z71" s="96">
        <f t="shared" si="29"/>
        <v>0</v>
      </c>
      <c r="AA71" s="96">
        <f t="shared" si="29"/>
        <v>0</v>
      </c>
      <c r="AB71" s="96">
        <f t="shared" si="29"/>
        <v>0</v>
      </c>
      <c r="AC71" s="96">
        <f t="shared" si="29"/>
        <v>0</v>
      </c>
      <c r="AD71" s="96">
        <f t="shared" si="29"/>
        <v>0</v>
      </c>
      <c r="AE71" s="96">
        <f t="shared" si="29"/>
        <v>0</v>
      </c>
      <c r="AF71" s="96">
        <f t="shared" si="29"/>
        <v>0</v>
      </c>
      <c r="AG71" s="96">
        <f t="shared" si="29"/>
        <v>0</v>
      </c>
      <c r="AH71" s="96">
        <f t="shared" si="29"/>
        <v>0</v>
      </c>
      <c r="AI71" s="96">
        <f t="shared" si="29"/>
        <v>0</v>
      </c>
      <c r="AJ71" s="96">
        <f t="shared" si="29"/>
        <v>0</v>
      </c>
      <c r="AK71" s="96">
        <f t="shared" si="29"/>
        <v>0</v>
      </c>
      <c r="AL71" s="96">
        <f t="shared" si="29"/>
        <v>0</v>
      </c>
      <c r="AM71" s="96">
        <f t="shared" si="29"/>
        <v>0</v>
      </c>
      <c r="AN71" s="96">
        <f t="shared" si="30"/>
        <v>0</v>
      </c>
      <c r="AO71" s="96">
        <f t="shared" si="30"/>
        <v>0</v>
      </c>
      <c r="AP71" s="96">
        <f t="shared" si="30"/>
        <v>0</v>
      </c>
      <c r="AQ71" s="96">
        <f t="shared" si="30"/>
        <v>0</v>
      </c>
      <c r="AR71" s="96">
        <f t="shared" si="30"/>
        <v>0</v>
      </c>
      <c r="AS71" s="96">
        <f t="shared" si="30"/>
        <v>0</v>
      </c>
      <c r="AT71" s="96">
        <f t="shared" si="30"/>
        <v>0</v>
      </c>
      <c r="AU71" s="96">
        <f t="shared" si="30"/>
        <v>0</v>
      </c>
      <c r="AV71" s="96">
        <f t="shared" si="30"/>
        <v>0</v>
      </c>
      <c r="AW71" s="96">
        <f t="shared" si="30"/>
        <v>0</v>
      </c>
      <c r="AX71" s="96">
        <f t="shared" si="30"/>
        <v>0</v>
      </c>
      <c r="AY71" s="96">
        <f t="shared" si="30"/>
        <v>0</v>
      </c>
      <c r="AZ71" s="96">
        <f t="shared" si="30"/>
        <v>0</v>
      </c>
      <c r="BA71" s="96">
        <f t="shared" si="30"/>
        <v>0</v>
      </c>
      <c r="BB71" s="96">
        <f t="shared" si="30"/>
        <v>0</v>
      </c>
      <c r="BC71" s="96">
        <f t="shared" si="30"/>
        <v>0</v>
      </c>
    </row>
    <row r="72" spans="2:55" ht="15" x14ac:dyDescent="0.35">
      <c r="C72" s="38" t="s">
        <v>86</v>
      </c>
      <c r="F72" s="61">
        <f>SUM(F67:F71)</f>
        <v>0</v>
      </c>
      <c r="G72" s="61">
        <f t="shared" ref="G72:BC72" si="32">SUM(G67:G71)</f>
        <v>0</v>
      </c>
      <c r="H72" s="61">
        <f t="shared" si="32"/>
        <v>0</v>
      </c>
      <c r="I72" s="61">
        <f t="shared" si="32"/>
        <v>0</v>
      </c>
      <c r="J72" s="61">
        <f t="shared" si="32"/>
        <v>0</v>
      </c>
      <c r="K72" s="61">
        <f t="shared" si="32"/>
        <v>0</v>
      </c>
      <c r="L72" s="61">
        <f t="shared" si="32"/>
        <v>0</v>
      </c>
      <c r="M72" s="61">
        <f t="shared" si="32"/>
        <v>0</v>
      </c>
      <c r="N72" s="61">
        <f t="shared" si="32"/>
        <v>0</v>
      </c>
      <c r="O72" s="61">
        <f t="shared" si="32"/>
        <v>0</v>
      </c>
      <c r="P72" s="61">
        <f t="shared" si="32"/>
        <v>0</v>
      </c>
      <c r="Q72" s="61">
        <f t="shared" si="32"/>
        <v>0</v>
      </c>
      <c r="R72" s="61">
        <f t="shared" si="32"/>
        <v>0</v>
      </c>
      <c r="S72" s="61">
        <f t="shared" si="32"/>
        <v>0</v>
      </c>
      <c r="T72" s="61">
        <f t="shared" si="32"/>
        <v>0</v>
      </c>
      <c r="U72" s="61">
        <f t="shared" si="32"/>
        <v>0</v>
      </c>
      <c r="V72" s="61">
        <f t="shared" si="32"/>
        <v>0</v>
      </c>
      <c r="W72" s="61">
        <f t="shared" si="32"/>
        <v>0</v>
      </c>
      <c r="X72" s="61">
        <f t="shared" si="32"/>
        <v>0</v>
      </c>
      <c r="Y72" s="61">
        <f t="shared" si="32"/>
        <v>0</v>
      </c>
      <c r="Z72" s="61">
        <f t="shared" si="32"/>
        <v>0</v>
      </c>
      <c r="AA72" s="61">
        <f t="shared" si="32"/>
        <v>0</v>
      </c>
      <c r="AB72" s="61">
        <f t="shared" si="32"/>
        <v>0</v>
      </c>
      <c r="AC72" s="61">
        <f t="shared" si="32"/>
        <v>0</v>
      </c>
      <c r="AD72" s="61">
        <f t="shared" si="32"/>
        <v>0</v>
      </c>
      <c r="AE72" s="61">
        <f t="shared" si="32"/>
        <v>0</v>
      </c>
      <c r="AF72" s="61">
        <f t="shared" si="32"/>
        <v>0</v>
      </c>
      <c r="AG72" s="61">
        <f t="shared" si="32"/>
        <v>0</v>
      </c>
      <c r="AH72" s="61">
        <f t="shared" si="32"/>
        <v>0</v>
      </c>
      <c r="AI72" s="61">
        <f t="shared" si="32"/>
        <v>0</v>
      </c>
      <c r="AJ72" s="61">
        <f t="shared" si="32"/>
        <v>0</v>
      </c>
      <c r="AK72" s="61">
        <f t="shared" si="32"/>
        <v>0</v>
      </c>
      <c r="AL72" s="61">
        <f t="shared" si="32"/>
        <v>0</v>
      </c>
      <c r="AM72" s="61">
        <f t="shared" si="32"/>
        <v>0</v>
      </c>
      <c r="AN72" s="61">
        <f t="shared" si="32"/>
        <v>0</v>
      </c>
      <c r="AO72" s="61">
        <f t="shared" si="32"/>
        <v>0</v>
      </c>
      <c r="AP72" s="61">
        <f t="shared" si="32"/>
        <v>0</v>
      </c>
      <c r="AQ72" s="61">
        <f t="shared" si="32"/>
        <v>0</v>
      </c>
      <c r="AR72" s="61">
        <f t="shared" si="32"/>
        <v>0</v>
      </c>
      <c r="AS72" s="61">
        <f t="shared" si="32"/>
        <v>0</v>
      </c>
      <c r="AT72" s="61">
        <f t="shared" si="32"/>
        <v>0</v>
      </c>
      <c r="AU72" s="61">
        <f t="shared" si="32"/>
        <v>0</v>
      </c>
      <c r="AV72" s="61">
        <f t="shared" si="32"/>
        <v>0</v>
      </c>
      <c r="AW72" s="61">
        <f t="shared" si="32"/>
        <v>0</v>
      </c>
      <c r="AX72" s="61">
        <f t="shared" si="32"/>
        <v>0</v>
      </c>
      <c r="AY72" s="61">
        <f t="shared" si="32"/>
        <v>0</v>
      </c>
      <c r="AZ72" s="61">
        <f t="shared" si="32"/>
        <v>0</v>
      </c>
      <c r="BA72" s="61">
        <f t="shared" si="32"/>
        <v>0</v>
      </c>
      <c r="BB72" s="61">
        <f t="shared" si="32"/>
        <v>0</v>
      </c>
      <c r="BC72" s="61">
        <f t="shared" si="32"/>
        <v>0</v>
      </c>
    </row>
    <row r="73" spans="2:55" x14ac:dyDescent="0.2">
      <c r="C73" s="38" t="s">
        <v>68</v>
      </c>
      <c r="E73" s="81">
        <f>CostEscalOM</f>
        <v>0</v>
      </c>
      <c r="F73" s="8">
        <f>F72*(1+RateSQ)^(F$5-EPCBaseYear)</f>
        <v>0</v>
      </c>
      <c r="G73" s="8">
        <f>G72*(1+RateSQ)^(G$5-EPCBaseYear)</f>
        <v>0</v>
      </c>
      <c r="H73" s="8">
        <f t="shared" ref="H73:BC73" si="33">H72*(1+RateSQ)^(H$5-EPCBaseYear)</f>
        <v>0</v>
      </c>
      <c r="I73" s="8">
        <f t="shared" si="33"/>
        <v>0</v>
      </c>
      <c r="J73" s="8">
        <f t="shared" si="33"/>
        <v>0</v>
      </c>
      <c r="K73" s="8">
        <f t="shared" si="33"/>
        <v>0</v>
      </c>
      <c r="L73" s="8">
        <f t="shared" si="33"/>
        <v>0</v>
      </c>
      <c r="M73" s="8">
        <f t="shared" si="33"/>
        <v>0</v>
      </c>
      <c r="N73" s="8">
        <f t="shared" si="33"/>
        <v>0</v>
      </c>
      <c r="O73" s="8">
        <f t="shared" si="33"/>
        <v>0</v>
      </c>
      <c r="P73" s="8">
        <f t="shared" si="33"/>
        <v>0</v>
      </c>
      <c r="Q73" s="8">
        <f t="shared" si="33"/>
        <v>0</v>
      </c>
      <c r="R73" s="8">
        <f t="shared" si="33"/>
        <v>0</v>
      </c>
      <c r="S73" s="8">
        <f t="shared" si="33"/>
        <v>0</v>
      </c>
      <c r="T73" s="8">
        <f t="shared" si="33"/>
        <v>0</v>
      </c>
      <c r="U73" s="8">
        <f t="shared" si="33"/>
        <v>0</v>
      </c>
      <c r="V73" s="8">
        <f t="shared" si="33"/>
        <v>0</v>
      </c>
      <c r="W73" s="8">
        <f t="shared" si="33"/>
        <v>0</v>
      </c>
      <c r="X73" s="8">
        <f t="shared" si="33"/>
        <v>0</v>
      </c>
      <c r="Y73" s="8">
        <f t="shared" si="33"/>
        <v>0</v>
      </c>
      <c r="Z73" s="8">
        <f t="shared" si="33"/>
        <v>0</v>
      </c>
      <c r="AA73" s="8">
        <f t="shared" si="33"/>
        <v>0</v>
      </c>
      <c r="AB73" s="8">
        <f t="shared" si="33"/>
        <v>0</v>
      </c>
      <c r="AC73" s="8">
        <f t="shared" si="33"/>
        <v>0</v>
      </c>
      <c r="AD73" s="8">
        <f t="shared" si="33"/>
        <v>0</v>
      </c>
      <c r="AE73" s="8">
        <f t="shared" si="33"/>
        <v>0</v>
      </c>
      <c r="AF73" s="8">
        <f t="shared" si="33"/>
        <v>0</v>
      </c>
      <c r="AG73" s="8">
        <f t="shared" si="33"/>
        <v>0</v>
      </c>
      <c r="AH73" s="8">
        <f t="shared" si="33"/>
        <v>0</v>
      </c>
      <c r="AI73" s="8">
        <f t="shared" si="33"/>
        <v>0</v>
      </c>
      <c r="AJ73" s="8">
        <f t="shared" si="33"/>
        <v>0</v>
      </c>
      <c r="AK73" s="8">
        <f t="shared" si="33"/>
        <v>0</v>
      </c>
      <c r="AL73" s="8">
        <f t="shared" si="33"/>
        <v>0</v>
      </c>
      <c r="AM73" s="8">
        <f t="shared" si="33"/>
        <v>0</v>
      </c>
      <c r="AN73" s="8">
        <f t="shared" si="33"/>
        <v>0</v>
      </c>
      <c r="AO73" s="8">
        <f t="shared" si="33"/>
        <v>0</v>
      </c>
      <c r="AP73" s="8">
        <f t="shared" si="33"/>
        <v>0</v>
      </c>
      <c r="AQ73" s="8">
        <f t="shared" si="33"/>
        <v>0</v>
      </c>
      <c r="AR73" s="8">
        <f t="shared" si="33"/>
        <v>0</v>
      </c>
      <c r="AS73" s="8">
        <f t="shared" si="33"/>
        <v>0</v>
      </c>
      <c r="AT73" s="8">
        <f t="shared" si="33"/>
        <v>0</v>
      </c>
      <c r="AU73" s="8">
        <f t="shared" si="33"/>
        <v>0</v>
      </c>
      <c r="AV73" s="8">
        <f t="shared" si="33"/>
        <v>0</v>
      </c>
      <c r="AW73" s="8">
        <f t="shared" si="33"/>
        <v>0</v>
      </c>
      <c r="AX73" s="8">
        <f t="shared" si="33"/>
        <v>0</v>
      </c>
      <c r="AY73" s="8">
        <f t="shared" si="33"/>
        <v>0</v>
      </c>
      <c r="AZ73" s="8">
        <f t="shared" si="33"/>
        <v>0</v>
      </c>
      <c r="BA73" s="8">
        <f t="shared" si="33"/>
        <v>0</v>
      </c>
      <c r="BB73" s="8">
        <f t="shared" si="33"/>
        <v>0</v>
      </c>
      <c r="BC73" s="8">
        <f t="shared" si="33"/>
        <v>0</v>
      </c>
    </row>
    <row r="74" spans="2:55" ht="15" x14ac:dyDescent="0.35">
      <c r="C74" s="38"/>
      <c r="E74" s="54"/>
      <c r="F74" s="61"/>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sheetData>
  <sheetProtection sheet="1" objects="1" scenarios="1"/>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34" max="5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N133"/>
  <sheetViews>
    <sheetView showGridLines="0" zoomScale="80" zoomScaleNormal="80" workbookViewId="0">
      <pane xSplit="6" ySplit="7" topLeftCell="G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Row="1" outlineLevelCol="1" x14ac:dyDescent="0.2"/>
  <cols>
    <col min="1" max="1" width="4.7109375" customWidth="1"/>
    <col min="2" max="3" width="3.28515625" customWidth="1"/>
    <col min="4" max="4" width="28.140625" customWidth="1"/>
    <col min="5" max="5" width="12.85546875" customWidth="1"/>
    <col min="6" max="6" width="11.28515625" customWidth="1"/>
    <col min="7" max="7" width="7.7109375" customWidth="1"/>
    <col min="8" max="8" width="11.28515625" customWidth="1"/>
    <col min="9" max="13" width="13.7109375" customWidth="1"/>
    <col min="14" max="17" width="13.7109375" customWidth="1" outlineLevel="1"/>
    <col min="18" max="18" width="13.7109375" customWidth="1"/>
    <col min="19" max="27" width="13.7109375" hidden="1" customWidth="1" outlineLevel="1"/>
    <col min="28" max="28" width="13.7109375" customWidth="1" collapsed="1"/>
    <col min="29" max="37" width="13.7109375" hidden="1" customWidth="1" outlineLevel="1"/>
    <col min="38" max="38" width="13.7109375" customWidth="1" collapsed="1"/>
    <col min="39" max="47" width="13.7109375" hidden="1" customWidth="1" outlineLevel="1"/>
    <col min="48" max="48" width="13.7109375" customWidth="1" collapsed="1"/>
    <col min="49" max="57" width="13.7109375" hidden="1" customWidth="1" outlineLevel="1"/>
    <col min="58" max="58" width="13.7109375" customWidth="1" collapsed="1"/>
    <col min="59" max="59" width="22.28515625" customWidth="1"/>
  </cols>
  <sheetData>
    <row r="1" spans="1:66" s="16" customFormat="1" ht="24.75" customHeight="1" x14ac:dyDescent="0.2">
      <c r="A1" s="119" t="s">
        <v>131</v>
      </c>
      <c r="B1" s="109"/>
    </row>
    <row r="2" spans="1:66" s="16" customFormat="1" ht="24.75" customHeight="1" x14ac:dyDescent="0.2">
      <c r="A2" s="122" t="e">
        <f>ProjName</f>
        <v>#REF!</v>
      </c>
      <c r="B2" s="32"/>
      <c r="C2" s="32"/>
      <c r="D2" s="32"/>
      <c r="E2" s="32"/>
    </row>
    <row r="3" spans="1:66" s="18" customFormat="1" ht="24.75" customHeight="1" x14ac:dyDescent="0.2">
      <c r="A3" s="130" t="s">
        <v>113</v>
      </c>
      <c r="B3" s="94"/>
      <c r="C3" s="94"/>
      <c r="D3" s="94"/>
      <c r="E3" s="93" t="s">
        <v>147</v>
      </c>
      <c r="F3" s="94"/>
      <c r="G3" s="94"/>
      <c r="H3" s="17"/>
      <c r="I3" s="17"/>
      <c r="J3" s="17"/>
      <c r="K3" s="17"/>
    </row>
    <row r="4" spans="1:66" ht="15" x14ac:dyDescent="0.2">
      <c r="A4" s="127" t="s">
        <v>49</v>
      </c>
    </row>
    <row r="5" spans="1:66" s="23" customFormat="1" x14ac:dyDescent="0.2">
      <c r="A5" s="121"/>
      <c r="E5" s="21"/>
      <c r="F5" s="33"/>
      <c r="G5" s="33"/>
      <c r="H5" s="33"/>
      <c r="I5" s="86">
        <f>FirstOps</f>
        <v>0</v>
      </c>
      <c r="J5" s="27">
        <f>I5+1</f>
        <v>1</v>
      </c>
      <c r="K5" s="27">
        <f>J5+1</f>
        <v>2</v>
      </c>
      <c r="L5" s="27">
        <f t="shared" ref="L5:BF5" si="0">K5+1</f>
        <v>3</v>
      </c>
      <c r="M5" s="27">
        <f t="shared" si="0"/>
        <v>4</v>
      </c>
      <c r="N5" s="27">
        <f t="shared" si="0"/>
        <v>5</v>
      </c>
      <c r="O5" s="27">
        <f t="shared" si="0"/>
        <v>6</v>
      </c>
      <c r="P5" s="27">
        <f t="shared" si="0"/>
        <v>7</v>
      </c>
      <c r="Q5" s="27">
        <f t="shared" si="0"/>
        <v>8</v>
      </c>
      <c r="R5" s="27">
        <f t="shared" si="0"/>
        <v>9</v>
      </c>
      <c r="S5" s="27">
        <f t="shared" si="0"/>
        <v>10</v>
      </c>
      <c r="T5" s="27">
        <f t="shared" si="0"/>
        <v>11</v>
      </c>
      <c r="U5" s="27">
        <f t="shared" si="0"/>
        <v>12</v>
      </c>
      <c r="V5" s="27">
        <f t="shared" si="0"/>
        <v>13</v>
      </c>
      <c r="W5" s="27">
        <f t="shared" si="0"/>
        <v>14</v>
      </c>
      <c r="X5" s="27">
        <f t="shared" si="0"/>
        <v>15</v>
      </c>
      <c r="Y5" s="27">
        <f t="shared" si="0"/>
        <v>16</v>
      </c>
      <c r="Z5" s="27">
        <f t="shared" si="0"/>
        <v>17</v>
      </c>
      <c r="AA5" s="27">
        <f t="shared" si="0"/>
        <v>18</v>
      </c>
      <c r="AB5" s="27">
        <f t="shared" si="0"/>
        <v>19</v>
      </c>
      <c r="AC5" s="27">
        <f t="shared" si="0"/>
        <v>20</v>
      </c>
      <c r="AD5" s="27">
        <f t="shared" si="0"/>
        <v>21</v>
      </c>
      <c r="AE5" s="27">
        <f t="shared" si="0"/>
        <v>22</v>
      </c>
      <c r="AF5" s="27">
        <f t="shared" si="0"/>
        <v>23</v>
      </c>
      <c r="AG5" s="27">
        <f t="shared" si="0"/>
        <v>24</v>
      </c>
      <c r="AH5" s="27">
        <f t="shared" si="0"/>
        <v>25</v>
      </c>
      <c r="AI5" s="27">
        <f t="shared" si="0"/>
        <v>26</v>
      </c>
      <c r="AJ5" s="27">
        <f t="shared" si="0"/>
        <v>27</v>
      </c>
      <c r="AK5" s="27">
        <f t="shared" si="0"/>
        <v>28</v>
      </c>
      <c r="AL5" s="27">
        <f t="shared" si="0"/>
        <v>29</v>
      </c>
      <c r="AM5" s="27">
        <f t="shared" si="0"/>
        <v>30</v>
      </c>
      <c r="AN5" s="27">
        <f t="shared" si="0"/>
        <v>31</v>
      </c>
      <c r="AO5" s="27">
        <f t="shared" si="0"/>
        <v>32</v>
      </c>
      <c r="AP5" s="27">
        <f t="shared" si="0"/>
        <v>33</v>
      </c>
      <c r="AQ5" s="27">
        <f t="shared" si="0"/>
        <v>34</v>
      </c>
      <c r="AR5" s="27">
        <f t="shared" si="0"/>
        <v>35</v>
      </c>
      <c r="AS5" s="27">
        <f t="shared" si="0"/>
        <v>36</v>
      </c>
      <c r="AT5" s="27">
        <f t="shared" si="0"/>
        <v>37</v>
      </c>
      <c r="AU5" s="27">
        <f t="shared" si="0"/>
        <v>38</v>
      </c>
      <c r="AV5" s="27">
        <f t="shared" si="0"/>
        <v>39</v>
      </c>
      <c r="AW5" s="27">
        <f t="shared" si="0"/>
        <v>40</v>
      </c>
      <c r="AX5" s="27">
        <f t="shared" si="0"/>
        <v>41</v>
      </c>
      <c r="AY5" s="27">
        <f t="shared" si="0"/>
        <v>42</v>
      </c>
      <c r="AZ5" s="27">
        <f t="shared" si="0"/>
        <v>43</v>
      </c>
      <c r="BA5" s="27">
        <f t="shared" si="0"/>
        <v>44</v>
      </c>
      <c r="BB5" s="27">
        <f t="shared" si="0"/>
        <v>45</v>
      </c>
      <c r="BC5" s="27">
        <f t="shared" si="0"/>
        <v>46</v>
      </c>
      <c r="BD5" s="27">
        <f t="shared" si="0"/>
        <v>47</v>
      </c>
      <c r="BE5" s="27">
        <f t="shared" si="0"/>
        <v>48</v>
      </c>
      <c r="BF5" s="27">
        <f t="shared" si="0"/>
        <v>49</v>
      </c>
    </row>
    <row r="6" spans="1:66" s="19" customFormat="1" ht="3.95" customHeight="1" x14ac:dyDescent="0.35">
      <c r="A6" s="128"/>
      <c r="E6" s="25"/>
      <c r="F6" s="20"/>
      <c r="G6" s="20"/>
      <c r="H6" s="20"/>
      <c r="I6" s="20"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c r="BD6" s="19" t="s">
        <v>35</v>
      </c>
      <c r="BE6" s="19" t="s">
        <v>35</v>
      </c>
      <c r="BF6" s="19" t="s">
        <v>35</v>
      </c>
    </row>
    <row r="7" spans="1:66" x14ac:dyDescent="0.2">
      <c r="A7" s="129"/>
      <c r="E7" s="1"/>
      <c r="I7" s="27">
        <v>1</v>
      </c>
      <c r="J7" s="27">
        <f>I7+1</f>
        <v>2</v>
      </c>
      <c r="K7" s="27">
        <f>J7+1</f>
        <v>3</v>
      </c>
      <c r="L7" s="27">
        <f t="shared" ref="L7:BF7" si="1">K7+1</f>
        <v>4</v>
      </c>
      <c r="M7" s="27">
        <f t="shared" si="1"/>
        <v>5</v>
      </c>
      <c r="N7" s="27">
        <f t="shared" si="1"/>
        <v>6</v>
      </c>
      <c r="O7" s="27">
        <f t="shared" si="1"/>
        <v>7</v>
      </c>
      <c r="P7" s="27">
        <f t="shared" si="1"/>
        <v>8</v>
      </c>
      <c r="Q7" s="27">
        <f t="shared" si="1"/>
        <v>9</v>
      </c>
      <c r="R7" s="27">
        <f t="shared" si="1"/>
        <v>10</v>
      </c>
      <c r="S7" s="27">
        <f t="shared" si="1"/>
        <v>11</v>
      </c>
      <c r="T7" s="27">
        <f t="shared" si="1"/>
        <v>12</v>
      </c>
      <c r="U7" s="27">
        <f t="shared" si="1"/>
        <v>13</v>
      </c>
      <c r="V7" s="27">
        <f t="shared" si="1"/>
        <v>14</v>
      </c>
      <c r="W7" s="27">
        <f t="shared" si="1"/>
        <v>15</v>
      </c>
      <c r="X7" s="27">
        <f t="shared" si="1"/>
        <v>16</v>
      </c>
      <c r="Y7" s="27">
        <f t="shared" si="1"/>
        <v>17</v>
      </c>
      <c r="Z7" s="27">
        <f t="shared" si="1"/>
        <v>18</v>
      </c>
      <c r="AA7" s="27">
        <f t="shared" si="1"/>
        <v>19</v>
      </c>
      <c r="AB7" s="27">
        <f t="shared" si="1"/>
        <v>20</v>
      </c>
      <c r="AC7" s="27">
        <f t="shared" si="1"/>
        <v>21</v>
      </c>
      <c r="AD7" s="27">
        <f t="shared" si="1"/>
        <v>22</v>
      </c>
      <c r="AE7" s="27">
        <f t="shared" si="1"/>
        <v>23</v>
      </c>
      <c r="AF7" s="27">
        <f t="shared" si="1"/>
        <v>24</v>
      </c>
      <c r="AG7" s="27">
        <f t="shared" si="1"/>
        <v>25</v>
      </c>
      <c r="AH7" s="27">
        <f t="shared" si="1"/>
        <v>26</v>
      </c>
      <c r="AI7" s="27">
        <f t="shared" si="1"/>
        <v>27</v>
      </c>
      <c r="AJ7" s="27">
        <f t="shared" si="1"/>
        <v>28</v>
      </c>
      <c r="AK7" s="27">
        <f t="shared" si="1"/>
        <v>29</v>
      </c>
      <c r="AL7" s="27">
        <f t="shared" si="1"/>
        <v>30</v>
      </c>
      <c r="AM7" s="27">
        <f t="shared" si="1"/>
        <v>31</v>
      </c>
      <c r="AN7" s="27">
        <f t="shared" si="1"/>
        <v>32</v>
      </c>
      <c r="AO7" s="27">
        <f t="shared" si="1"/>
        <v>33</v>
      </c>
      <c r="AP7" s="27">
        <f t="shared" si="1"/>
        <v>34</v>
      </c>
      <c r="AQ7" s="27">
        <f t="shared" si="1"/>
        <v>35</v>
      </c>
      <c r="AR7" s="27">
        <f t="shared" si="1"/>
        <v>36</v>
      </c>
      <c r="AS7" s="27">
        <f t="shared" si="1"/>
        <v>37</v>
      </c>
      <c r="AT7" s="27">
        <f t="shared" si="1"/>
        <v>38</v>
      </c>
      <c r="AU7" s="27">
        <f t="shared" si="1"/>
        <v>39</v>
      </c>
      <c r="AV7" s="27">
        <f t="shared" si="1"/>
        <v>40</v>
      </c>
      <c r="AW7" s="27">
        <f t="shared" si="1"/>
        <v>41</v>
      </c>
      <c r="AX7" s="27">
        <f t="shared" si="1"/>
        <v>42</v>
      </c>
      <c r="AY7" s="27">
        <f t="shared" si="1"/>
        <v>43</v>
      </c>
      <c r="AZ7" s="27">
        <f t="shared" si="1"/>
        <v>44</v>
      </c>
      <c r="BA7" s="27">
        <f t="shared" si="1"/>
        <v>45</v>
      </c>
      <c r="BB7" s="27">
        <f t="shared" si="1"/>
        <v>46</v>
      </c>
      <c r="BC7" s="27">
        <f t="shared" si="1"/>
        <v>47</v>
      </c>
      <c r="BD7" s="27">
        <f t="shared" si="1"/>
        <v>48</v>
      </c>
      <c r="BE7" s="27">
        <f t="shared" si="1"/>
        <v>49</v>
      </c>
      <c r="BF7" s="27">
        <f t="shared" si="1"/>
        <v>50</v>
      </c>
    </row>
    <row r="8" spans="1:66" ht="18" thickBot="1" x14ac:dyDescent="0.4">
      <c r="A8" s="36" t="s">
        <v>101</v>
      </c>
      <c r="F8" s="34" t="s">
        <v>48</v>
      </c>
      <c r="G8" s="34"/>
      <c r="H8" s="34"/>
    </row>
    <row r="9" spans="1:66" ht="14.25" thickTop="1" thickBot="1" x14ac:dyDescent="0.25">
      <c r="B9" s="31"/>
      <c r="E9" s="35">
        <f>PresentYear</f>
        <v>0</v>
      </c>
      <c r="F9" s="180" t="e">
        <f>SUM(I9:BF9)-H44</f>
        <v>#VALUE!</v>
      </c>
      <c r="G9" s="75"/>
      <c r="H9" s="75"/>
      <c r="I9" s="184" t="e">
        <f>IF(CapitalTrtmt="d/s",I$69/(1+DiscRat)^(I$5-PresentYear),I$19/(1+DiscRat)^(I$5-PresentYear))</f>
        <v>#VALUE!</v>
      </c>
      <c r="J9" s="30">
        <f t="shared" ref="J9:BF9" si="2">IF(CapitalTrtmt="d/s",J$69/(1+DiscRat)^(J$5-PresentYear),J$19/(1+DiscRat)^(J$5-PresentYear))</f>
        <v>0</v>
      </c>
      <c r="K9" s="30">
        <f t="shared" si="2"/>
        <v>0</v>
      </c>
      <c r="L9" s="30">
        <f t="shared" si="2"/>
        <v>0</v>
      </c>
      <c r="M9" s="30">
        <f t="shared" si="2"/>
        <v>0</v>
      </c>
      <c r="N9" s="30">
        <f t="shared" si="2"/>
        <v>0</v>
      </c>
      <c r="O9" s="30">
        <f t="shared" si="2"/>
        <v>0</v>
      </c>
      <c r="P9" s="30">
        <f t="shared" si="2"/>
        <v>0</v>
      </c>
      <c r="Q9" s="30">
        <f t="shared" si="2"/>
        <v>0</v>
      </c>
      <c r="R9" s="30">
        <f t="shared" si="2"/>
        <v>0</v>
      </c>
      <c r="S9" s="30">
        <f t="shared" si="2"/>
        <v>0</v>
      </c>
      <c r="T9" s="30">
        <f t="shared" si="2"/>
        <v>0</v>
      </c>
      <c r="U9" s="30">
        <f t="shared" si="2"/>
        <v>0</v>
      </c>
      <c r="V9" s="30">
        <f t="shared" si="2"/>
        <v>0</v>
      </c>
      <c r="W9" s="30">
        <f t="shared" si="2"/>
        <v>0</v>
      </c>
      <c r="X9" s="30">
        <f t="shared" si="2"/>
        <v>0</v>
      </c>
      <c r="Y9" s="30">
        <f t="shared" si="2"/>
        <v>0</v>
      </c>
      <c r="Z9" s="30">
        <f t="shared" si="2"/>
        <v>0</v>
      </c>
      <c r="AA9" s="30">
        <f t="shared" si="2"/>
        <v>0</v>
      </c>
      <c r="AB9" s="30">
        <f t="shared" si="2"/>
        <v>0</v>
      </c>
      <c r="AC9" s="30">
        <f t="shared" si="2"/>
        <v>0</v>
      </c>
      <c r="AD9" s="30">
        <f t="shared" si="2"/>
        <v>0</v>
      </c>
      <c r="AE9" s="30">
        <f t="shared" si="2"/>
        <v>0</v>
      </c>
      <c r="AF9" s="30">
        <f t="shared" si="2"/>
        <v>0</v>
      </c>
      <c r="AG9" s="30">
        <f t="shared" si="2"/>
        <v>0</v>
      </c>
      <c r="AH9" s="30">
        <f t="shared" si="2"/>
        <v>0</v>
      </c>
      <c r="AI9" s="30">
        <f t="shared" si="2"/>
        <v>0</v>
      </c>
      <c r="AJ9" s="30">
        <f t="shared" si="2"/>
        <v>0</v>
      </c>
      <c r="AK9" s="30">
        <f t="shared" si="2"/>
        <v>0</v>
      </c>
      <c r="AL9" s="30">
        <f t="shared" si="2"/>
        <v>0</v>
      </c>
      <c r="AM9" s="30">
        <f t="shared" si="2"/>
        <v>0</v>
      </c>
      <c r="AN9" s="30">
        <f t="shared" si="2"/>
        <v>0</v>
      </c>
      <c r="AO9" s="30">
        <f t="shared" si="2"/>
        <v>0</v>
      </c>
      <c r="AP9" s="30">
        <f t="shared" si="2"/>
        <v>0</v>
      </c>
      <c r="AQ9" s="30">
        <f t="shared" si="2"/>
        <v>0</v>
      </c>
      <c r="AR9" s="30">
        <f t="shared" si="2"/>
        <v>0</v>
      </c>
      <c r="AS9" s="30">
        <f t="shared" si="2"/>
        <v>0</v>
      </c>
      <c r="AT9" s="30">
        <f t="shared" si="2"/>
        <v>0</v>
      </c>
      <c r="AU9" s="30">
        <f t="shared" si="2"/>
        <v>0</v>
      </c>
      <c r="AV9" s="30">
        <f t="shared" si="2"/>
        <v>0</v>
      </c>
      <c r="AW9" s="30">
        <f t="shared" si="2"/>
        <v>0</v>
      </c>
      <c r="AX9" s="30">
        <f t="shared" si="2"/>
        <v>0</v>
      </c>
      <c r="AY9" s="30">
        <f t="shared" si="2"/>
        <v>0</v>
      </c>
      <c r="AZ9" s="30">
        <f t="shared" si="2"/>
        <v>0</v>
      </c>
      <c r="BA9" s="30">
        <f t="shared" si="2"/>
        <v>0</v>
      </c>
      <c r="BB9" s="30">
        <f t="shared" si="2"/>
        <v>0</v>
      </c>
      <c r="BC9" s="30">
        <f t="shared" si="2"/>
        <v>0</v>
      </c>
      <c r="BD9" s="30">
        <f t="shared" si="2"/>
        <v>0</v>
      </c>
      <c r="BE9" s="30">
        <f t="shared" si="2"/>
        <v>0</v>
      </c>
      <c r="BF9" s="30">
        <f t="shared" si="2"/>
        <v>0</v>
      </c>
    </row>
    <row r="10" spans="1:66" ht="13.5" thickTop="1" x14ac:dyDescent="0.2">
      <c r="B10" s="23"/>
      <c r="E10" s="1"/>
      <c r="F10" s="24"/>
      <c r="G10" s="24"/>
      <c r="H10" s="24"/>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row>
    <row r="11" spans="1:66" x14ac:dyDescent="0.2">
      <c r="A11" s="10" t="s">
        <v>60</v>
      </c>
      <c r="E11" s="1"/>
      <c r="F11" s="33" t="s">
        <v>34</v>
      </c>
      <c r="G11" s="33"/>
      <c r="H11" s="33"/>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66" ht="15" x14ac:dyDescent="0.35">
      <c r="B12" s="73" t="s">
        <v>108</v>
      </c>
      <c r="E12" s="1"/>
      <c r="F12" s="34" t="s">
        <v>19</v>
      </c>
      <c r="G12" s="34"/>
      <c r="H12" s="34"/>
      <c r="I12" s="27"/>
    </row>
    <row r="13" spans="1:66" x14ac:dyDescent="0.2">
      <c r="A13" s="23"/>
      <c r="C13" s="23" t="s">
        <v>130</v>
      </c>
      <c r="E13" s="26">
        <f>EPCBaseYear</f>
        <v>0</v>
      </c>
      <c r="F13" s="291">
        <f>'Grid - CAP '!G54/1000</f>
        <v>0</v>
      </c>
      <c r="G13" s="33"/>
      <c r="H13" s="33"/>
      <c r="I13" s="22">
        <f t="shared" ref="I13:BF13" si="3">I30+I37+I43</f>
        <v>0</v>
      </c>
      <c r="J13" s="22">
        <f t="shared" si="3"/>
        <v>0</v>
      </c>
      <c r="K13" s="22">
        <f t="shared" si="3"/>
        <v>0</v>
      </c>
      <c r="L13" s="22">
        <f t="shared" si="3"/>
        <v>0</v>
      </c>
      <c r="M13" s="22">
        <f t="shared" si="3"/>
        <v>0</v>
      </c>
      <c r="N13" s="22">
        <f t="shared" si="3"/>
        <v>0</v>
      </c>
      <c r="O13" s="22">
        <f t="shared" si="3"/>
        <v>0</v>
      </c>
      <c r="P13" s="22">
        <f t="shared" si="3"/>
        <v>0</v>
      </c>
      <c r="Q13" s="22">
        <f t="shared" si="3"/>
        <v>0</v>
      </c>
      <c r="R13" s="22">
        <f t="shared" si="3"/>
        <v>0</v>
      </c>
      <c r="S13" s="22">
        <f t="shared" si="3"/>
        <v>0</v>
      </c>
      <c r="T13" s="22">
        <f t="shared" si="3"/>
        <v>0</v>
      </c>
      <c r="U13" s="22">
        <f t="shared" si="3"/>
        <v>0</v>
      </c>
      <c r="V13" s="22">
        <f t="shared" si="3"/>
        <v>0</v>
      </c>
      <c r="W13" s="22">
        <f t="shared" si="3"/>
        <v>0</v>
      </c>
      <c r="X13" s="22">
        <f t="shared" si="3"/>
        <v>0</v>
      </c>
      <c r="Y13" s="22">
        <f t="shared" si="3"/>
        <v>0</v>
      </c>
      <c r="Z13" s="22">
        <f t="shared" si="3"/>
        <v>0</v>
      </c>
      <c r="AA13" s="22">
        <f t="shared" si="3"/>
        <v>0</v>
      </c>
      <c r="AB13" s="22">
        <f t="shared" si="3"/>
        <v>0</v>
      </c>
      <c r="AC13" s="22">
        <f t="shared" si="3"/>
        <v>0</v>
      </c>
      <c r="AD13" s="22">
        <f t="shared" si="3"/>
        <v>0</v>
      </c>
      <c r="AE13" s="22">
        <f t="shared" si="3"/>
        <v>0</v>
      </c>
      <c r="AF13" s="22">
        <f t="shared" si="3"/>
        <v>0</v>
      </c>
      <c r="AG13" s="22">
        <f t="shared" si="3"/>
        <v>0</v>
      </c>
      <c r="AH13" s="22">
        <f t="shared" si="3"/>
        <v>0</v>
      </c>
      <c r="AI13" s="22">
        <f t="shared" si="3"/>
        <v>0</v>
      </c>
      <c r="AJ13" s="22">
        <f t="shared" si="3"/>
        <v>0</v>
      </c>
      <c r="AK13" s="22">
        <f t="shared" si="3"/>
        <v>0</v>
      </c>
      <c r="AL13" s="22">
        <f t="shared" si="3"/>
        <v>0</v>
      </c>
      <c r="AM13" s="22">
        <f t="shared" si="3"/>
        <v>0</v>
      </c>
      <c r="AN13" s="22">
        <f t="shared" si="3"/>
        <v>0</v>
      </c>
      <c r="AO13" s="22">
        <f t="shared" si="3"/>
        <v>0</v>
      </c>
      <c r="AP13" s="22">
        <f t="shared" si="3"/>
        <v>0</v>
      </c>
      <c r="AQ13" s="22">
        <f t="shared" si="3"/>
        <v>0</v>
      </c>
      <c r="AR13" s="22">
        <f t="shared" si="3"/>
        <v>0</v>
      </c>
      <c r="AS13" s="22">
        <f t="shared" si="3"/>
        <v>0</v>
      </c>
      <c r="AT13" s="22">
        <f t="shared" si="3"/>
        <v>0</v>
      </c>
      <c r="AU13" s="22">
        <f t="shared" si="3"/>
        <v>0</v>
      </c>
      <c r="AV13" s="22">
        <f t="shared" si="3"/>
        <v>0</v>
      </c>
      <c r="AW13" s="22">
        <f t="shared" si="3"/>
        <v>0</v>
      </c>
      <c r="AX13" s="22">
        <f t="shared" si="3"/>
        <v>0</v>
      </c>
      <c r="AY13" s="22">
        <f t="shared" si="3"/>
        <v>0</v>
      </c>
      <c r="AZ13" s="22">
        <f t="shared" si="3"/>
        <v>0</v>
      </c>
      <c r="BA13" s="22">
        <f t="shared" si="3"/>
        <v>0</v>
      </c>
      <c r="BB13" s="22">
        <f t="shared" si="3"/>
        <v>0</v>
      </c>
      <c r="BC13" s="22">
        <f t="shared" si="3"/>
        <v>0</v>
      </c>
      <c r="BD13" s="22">
        <f t="shared" si="3"/>
        <v>0</v>
      </c>
      <c r="BE13" s="22">
        <f t="shared" si="3"/>
        <v>0</v>
      </c>
      <c r="BF13" s="22">
        <f t="shared" si="3"/>
        <v>0</v>
      </c>
      <c r="BG13" s="27"/>
      <c r="BH13" s="27"/>
      <c r="BI13" s="27"/>
      <c r="BJ13" s="27"/>
      <c r="BK13" s="27"/>
      <c r="BL13" s="27"/>
      <c r="BM13" s="27"/>
      <c r="BN13" s="27"/>
    </row>
    <row r="14" spans="1:66" x14ac:dyDescent="0.2">
      <c r="A14" s="23"/>
      <c r="C14" s="23" t="s">
        <v>118</v>
      </c>
      <c r="E14" s="26">
        <f>EPCBaseYear</f>
        <v>0</v>
      </c>
      <c r="F14" s="22">
        <f>SUM(F47:F48)+SUM(F49:F57)*F13+F58*F57*F13</f>
        <v>0</v>
      </c>
      <c r="G14" s="22"/>
      <c r="H14" s="22"/>
      <c r="I14" s="22">
        <f t="shared" ref="I14:AN14" si="4">SUM(I47:I49)+SUM(I50:I57)*I13+I58*I57*I13</f>
        <v>0</v>
      </c>
      <c r="J14" s="22">
        <f t="shared" si="4"/>
        <v>0</v>
      </c>
      <c r="K14" s="22">
        <f t="shared" si="4"/>
        <v>0</v>
      </c>
      <c r="L14" s="22">
        <f t="shared" si="4"/>
        <v>0</v>
      </c>
      <c r="M14" s="22">
        <f t="shared" si="4"/>
        <v>0</v>
      </c>
      <c r="N14" s="22">
        <f t="shared" si="4"/>
        <v>0</v>
      </c>
      <c r="O14" s="22">
        <f t="shared" si="4"/>
        <v>0</v>
      </c>
      <c r="P14" s="22">
        <f t="shared" si="4"/>
        <v>0</v>
      </c>
      <c r="Q14" s="22">
        <f t="shared" si="4"/>
        <v>0</v>
      </c>
      <c r="R14" s="22">
        <f t="shared" si="4"/>
        <v>0</v>
      </c>
      <c r="S14" s="22">
        <f t="shared" si="4"/>
        <v>0</v>
      </c>
      <c r="T14" s="22">
        <f t="shared" si="4"/>
        <v>0</v>
      </c>
      <c r="U14" s="22">
        <f t="shared" si="4"/>
        <v>0</v>
      </c>
      <c r="V14" s="22">
        <f t="shared" si="4"/>
        <v>0</v>
      </c>
      <c r="W14" s="22">
        <f t="shared" si="4"/>
        <v>0</v>
      </c>
      <c r="X14" s="22">
        <f t="shared" si="4"/>
        <v>0</v>
      </c>
      <c r="Y14" s="22">
        <f t="shared" si="4"/>
        <v>0</v>
      </c>
      <c r="Z14" s="22">
        <f t="shared" si="4"/>
        <v>0</v>
      </c>
      <c r="AA14" s="22">
        <f t="shared" si="4"/>
        <v>0</v>
      </c>
      <c r="AB14" s="22">
        <f t="shared" si="4"/>
        <v>0</v>
      </c>
      <c r="AC14" s="22">
        <f t="shared" si="4"/>
        <v>0</v>
      </c>
      <c r="AD14" s="22">
        <f t="shared" si="4"/>
        <v>0</v>
      </c>
      <c r="AE14" s="22">
        <f t="shared" si="4"/>
        <v>0</v>
      </c>
      <c r="AF14" s="22">
        <f t="shared" si="4"/>
        <v>0</v>
      </c>
      <c r="AG14" s="22">
        <f t="shared" si="4"/>
        <v>0</v>
      </c>
      <c r="AH14" s="22">
        <f t="shared" si="4"/>
        <v>0</v>
      </c>
      <c r="AI14" s="22">
        <f t="shared" si="4"/>
        <v>0</v>
      </c>
      <c r="AJ14" s="22">
        <f t="shared" si="4"/>
        <v>0</v>
      </c>
      <c r="AK14" s="22">
        <f t="shared" si="4"/>
        <v>0</v>
      </c>
      <c r="AL14" s="22">
        <f t="shared" si="4"/>
        <v>0</v>
      </c>
      <c r="AM14" s="22">
        <f t="shared" si="4"/>
        <v>0</v>
      </c>
      <c r="AN14" s="22">
        <f t="shared" si="4"/>
        <v>0</v>
      </c>
      <c r="AO14" s="22">
        <f t="shared" ref="AO14:BF14" si="5">SUM(AO47:AO49)+SUM(AO50:AO57)*AO13+AO58*AO57*AO13</f>
        <v>0</v>
      </c>
      <c r="AP14" s="22">
        <f t="shared" si="5"/>
        <v>0</v>
      </c>
      <c r="AQ14" s="22">
        <f t="shared" si="5"/>
        <v>0</v>
      </c>
      <c r="AR14" s="22">
        <f t="shared" si="5"/>
        <v>0</v>
      </c>
      <c r="AS14" s="22">
        <f t="shared" si="5"/>
        <v>0</v>
      </c>
      <c r="AT14" s="22">
        <f t="shared" si="5"/>
        <v>0</v>
      </c>
      <c r="AU14" s="22">
        <f t="shared" si="5"/>
        <v>0</v>
      </c>
      <c r="AV14" s="22">
        <f t="shared" si="5"/>
        <v>0</v>
      </c>
      <c r="AW14" s="22">
        <f t="shared" si="5"/>
        <v>0</v>
      </c>
      <c r="AX14" s="22">
        <f t="shared" si="5"/>
        <v>0</v>
      </c>
      <c r="AY14" s="22">
        <f t="shared" si="5"/>
        <v>0</v>
      </c>
      <c r="AZ14" s="22">
        <f t="shared" si="5"/>
        <v>0</v>
      </c>
      <c r="BA14" s="22">
        <f t="shared" si="5"/>
        <v>0</v>
      </c>
      <c r="BB14" s="22">
        <f t="shared" si="5"/>
        <v>0</v>
      </c>
      <c r="BC14" s="22">
        <f t="shared" si="5"/>
        <v>0</v>
      </c>
      <c r="BD14" s="22">
        <f t="shared" si="5"/>
        <v>0</v>
      </c>
      <c r="BE14" s="22">
        <f t="shared" si="5"/>
        <v>0</v>
      </c>
      <c r="BF14" s="22">
        <f t="shared" si="5"/>
        <v>0</v>
      </c>
    </row>
    <row r="15" spans="1:66" x14ac:dyDescent="0.2">
      <c r="A15" s="42"/>
      <c r="B15" s="67"/>
      <c r="C15" s="42"/>
      <c r="D15" s="42" t="s">
        <v>129</v>
      </c>
      <c r="E15" s="136"/>
      <c r="F15" s="15" t="str">
        <f>IF(ISNUMBER(F14/F13),F14/F13," ")</f>
        <v xml:space="preserve"> </v>
      </c>
      <c r="G15" s="15"/>
      <c r="H15" s="15"/>
      <c r="I15" s="15" t="str">
        <f t="shared" ref="I15:BF15" si="6">IF(ISNUMBER(I14/I13),I14/I13," ")</f>
        <v xml:space="preserve"> </v>
      </c>
      <c r="J15" s="15" t="str">
        <f t="shared" si="6"/>
        <v xml:space="preserve"> </v>
      </c>
      <c r="K15" s="15" t="str">
        <f t="shared" si="6"/>
        <v xml:space="preserve"> </v>
      </c>
      <c r="L15" s="15" t="str">
        <f t="shared" si="6"/>
        <v xml:space="preserve"> </v>
      </c>
      <c r="M15" s="15" t="str">
        <f t="shared" si="6"/>
        <v xml:space="preserve"> </v>
      </c>
      <c r="N15" s="15" t="str">
        <f t="shared" si="6"/>
        <v xml:space="preserve"> </v>
      </c>
      <c r="O15" s="15" t="str">
        <f t="shared" si="6"/>
        <v xml:space="preserve"> </v>
      </c>
      <c r="P15" s="15" t="str">
        <f t="shared" si="6"/>
        <v xml:space="preserve"> </v>
      </c>
      <c r="Q15" s="15" t="str">
        <f t="shared" si="6"/>
        <v xml:space="preserve"> </v>
      </c>
      <c r="R15" s="15" t="str">
        <f t="shared" si="6"/>
        <v xml:space="preserve"> </v>
      </c>
      <c r="S15" s="15" t="str">
        <f t="shared" si="6"/>
        <v xml:space="preserve"> </v>
      </c>
      <c r="T15" s="15" t="str">
        <f t="shared" si="6"/>
        <v xml:space="preserve"> </v>
      </c>
      <c r="U15" s="15" t="str">
        <f t="shared" si="6"/>
        <v xml:space="preserve"> </v>
      </c>
      <c r="V15" s="15" t="str">
        <f t="shared" si="6"/>
        <v xml:space="preserve"> </v>
      </c>
      <c r="W15" s="15" t="str">
        <f t="shared" si="6"/>
        <v xml:space="preserve"> </v>
      </c>
      <c r="X15" s="15" t="str">
        <f t="shared" si="6"/>
        <v xml:space="preserve"> </v>
      </c>
      <c r="Y15" s="15" t="str">
        <f t="shared" si="6"/>
        <v xml:space="preserve"> </v>
      </c>
      <c r="Z15" s="15" t="str">
        <f t="shared" si="6"/>
        <v xml:space="preserve"> </v>
      </c>
      <c r="AA15" s="15" t="str">
        <f t="shared" si="6"/>
        <v xml:space="preserve"> </v>
      </c>
      <c r="AB15" s="15" t="str">
        <f t="shared" si="6"/>
        <v xml:space="preserve"> </v>
      </c>
      <c r="AC15" s="15" t="str">
        <f t="shared" si="6"/>
        <v xml:space="preserve"> </v>
      </c>
      <c r="AD15" s="15" t="str">
        <f t="shared" si="6"/>
        <v xml:space="preserve"> </v>
      </c>
      <c r="AE15" s="15" t="str">
        <f t="shared" si="6"/>
        <v xml:space="preserve"> </v>
      </c>
      <c r="AF15" s="15" t="str">
        <f t="shared" si="6"/>
        <v xml:space="preserve"> </v>
      </c>
      <c r="AG15" s="15" t="str">
        <f t="shared" si="6"/>
        <v xml:space="preserve"> </v>
      </c>
      <c r="AH15" s="15" t="str">
        <f t="shared" si="6"/>
        <v xml:space="preserve"> </v>
      </c>
      <c r="AI15" s="15" t="str">
        <f t="shared" si="6"/>
        <v xml:space="preserve"> </v>
      </c>
      <c r="AJ15" s="15" t="str">
        <f t="shared" si="6"/>
        <v xml:space="preserve"> </v>
      </c>
      <c r="AK15" s="15" t="str">
        <f t="shared" si="6"/>
        <v xml:space="preserve"> </v>
      </c>
      <c r="AL15" s="15" t="str">
        <f t="shared" si="6"/>
        <v xml:space="preserve"> </v>
      </c>
      <c r="AM15" s="15" t="str">
        <f t="shared" si="6"/>
        <v xml:space="preserve"> </v>
      </c>
      <c r="AN15" s="15" t="str">
        <f t="shared" si="6"/>
        <v xml:space="preserve"> </v>
      </c>
      <c r="AO15" s="15" t="str">
        <f t="shared" si="6"/>
        <v xml:space="preserve"> </v>
      </c>
      <c r="AP15" s="15" t="str">
        <f t="shared" si="6"/>
        <v xml:space="preserve"> </v>
      </c>
      <c r="AQ15" s="15" t="str">
        <f t="shared" si="6"/>
        <v xml:space="preserve"> </v>
      </c>
      <c r="AR15" s="15" t="str">
        <f t="shared" si="6"/>
        <v xml:space="preserve"> </v>
      </c>
      <c r="AS15" s="15" t="str">
        <f t="shared" si="6"/>
        <v xml:space="preserve"> </v>
      </c>
      <c r="AT15" s="15" t="str">
        <f t="shared" si="6"/>
        <v xml:space="preserve"> </v>
      </c>
      <c r="AU15" s="15" t="str">
        <f t="shared" si="6"/>
        <v xml:space="preserve"> </v>
      </c>
      <c r="AV15" s="15" t="str">
        <f t="shared" si="6"/>
        <v xml:space="preserve"> </v>
      </c>
      <c r="AW15" s="15" t="str">
        <f t="shared" si="6"/>
        <v xml:space="preserve"> </v>
      </c>
      <c r="AX15" s="15" t="str">
        <f t="shared" si="6"/>
        <v xml:space="preserve"> </v>
      </c>
      <c r="AY15" s="15" t="str">
        <f t="shared" si="6"/>
        <v xml:space="preserve"> </v>
      </c>
      <c r="AZ15" s="15" t="str">
        <f t="shared" si="6"/>
        <v xml:space="preserve"> </v>
      </c>
      <c r="BA15" s="15" t="str">
        <f t="shared" si="6"/>
        <v xml:space="preserve"> </v>
      </c>
      <c r="BB15" s="15" t="str">
        <f t="shared" si="6"/>
        <v xml:space="preserve"> </v>
      </c>
      <c r="BC15" s="15" t="str">
        <f t="shared" si="6"/>
        <v xml:space="preserve"> </v>
      </c>
      <c r="BD15" s="15" t="str">
        <f t="shared" si="6"/>
        <v xml:space="preserve"> </v>
      </c>
      <c r="BE15" s="15" t="str">
        <f t="shared" si="6"/>
        <v xml:space="preserve"> </v>
      </c>
      <c r="BF15" s="15" t="str">
        <f t="shared" si="6"/>
        <v xml:space="preserve"> </v>
      </c>
      <c r="BG15" s="67"/>
      <c r="BH15" s="67"/>
    </row>
    <row r="16" spans="1:66" ht="3.95" customHeight="1" x14ac:dyDescent="0.35">
      <c r="A16" s="42"/>
      <c r="B16" s="67"/>
      <c r="C16" s="42"/>
      <c r="D16" s="42"/>
      <c r="E16" s="136"/>
      <c r="F16" s="137" t="s">
        <v>35</v>
      </c>
      <c r="G16" s="137"/>
      <c r="H16" s="137"/>
      <c r="I16" s="137" t="s">
        <v>35</v>
      </c>
      <c r="J16" s="137" t="s">
        <v>35</v>
      </c>
      <c r="K16" s="137" t="s">
        <v>35</v>
      </c>
      <c r="L16" s="137" t="s">
        <v>35</v>
      </c>
      <c r="M16" s="137" t="s">
        <v>35</v>
      </c>
      <c r="N16" s="137" t="s">
        <v>35</v>
      </c>
      <c r="O16" s="137" t="s">
        <v>35</v>
      </c>
      <c r="P16" s="137" t="s">
        <v>35</v>
      </c>
      <c r="Q16" s="137" t="s">
        <v>35</v>
      </c>
      <c r="R16" s="137" t="s">
        <v>35</v>
      </c>
      <c r="S16" s="137" t="s">
        <v>35</v>
      </c>
      <c r="T16" s="137" t="s">
        <v>35</v>
      </c>
      <c r="U16" s="137" t="s">
        <v>35</v>
      </c>
      <c r="V16" s="137" t="s">
        <v>35</v>
      </c>
      <c r="W16" s="137" t="s">
        <v>35</v>
      </c>
      <c r="X16" s="137" t="s">
        <v>35</v>
      </c>
      <c r="Y16" s="137" t="s">
        <v>35</v>
      </c>
      <c r="Z16" s="137" t="s">
        <v>35</v>
      </c>
      <c r="AA16" s="137" t="s">
        <v>35</v>
      </c>
      <c r="AB16" s="137" t="s">
        <v>35</v>
      </c>
      <c r="AC16" s="137" t="s">
        <v>35</v>
      </c>
      <c r="AD16" s="137" t="s">
        <v>35</v>
      </c>
      <c r="AE16" s="137" t="s">
        <v>35</v>
      </c>
      <c r="AF16" s="137" t="s">
        <v>35</v>
      </c>
      <c r="AG16" s="137" t="s">
        <v>35</v>
      </c>
      <c r="AH16" s="137" t="s">
        <v>35</v>
      </c>
      <c r="AI16" s="137" t="s">
        <v>35</v>
      </c>
      <c r="AJ16" s="137" t="s">
        <v>35</v>
      </c>
      <c r="AK16" s="137" t="s">
        <v>35</v>
      </c>
      <c r="AL16" s="137" t="s">
        <v>35</v>
      </c>
      <c r="AM16" s="137" t="s">
        <v>35</v>
      </c>
      <c r="AN16" s="137" t="s">
        <v>35</v>
      </c>
      <c r="AO16" s="137" t="s">
        <v>35</v>
      </c>
      <c r="AP16" s="137" t="s">
        <v>35</v>
      </c>
      <c r="AQ16" s="137" t="s">
        <v>35</v>
      </c>
      <c r="AR16" s="137" t="s">
        <v>35</v>
      </c>
      <c r="AS16" s="137" t="s">
        <v>35</v>
      </c>
      <c r="AT16" s="137" t="s">
        <v>35</v>
      </c>
      <c r="AU16" s="137" t="s">
        <v>35</v>
      </c>
      <c r="AV16" s="137" t="s">
        <v>35</v>
      </c>
      <c r="AW16" s="137" t="s">
        <v>35</v>
      </c>
      <c r="AX16" s="137" t="s">
        <v>35</v>
      </c>
      <c r="AY16" s="137" t="s">
        <v>35</v>
      </c>
      <c r="AZ16" s="137" t="s">
        <v>35</v>
      </c>
      <c r="BA16" s="137" t="s">
        <v>35</v>
      </c>
      <c r="BB16" s="137" t="s">
        <v>35</v>
      </c>
      <c r="BC16" s="137" t="s">
        <v>35</v>
      </c>
      <c r="BD16" s="137" t="s">
        <v>35</v>
      </c>
      <c r="BE16" s="137" t="s">
        <v>35</v>
      </c>
      <c r="BF16" s="137" t="s">
        <v>35</v>
      </c>
      <c r="BG16" s="67"/>
      <c r="BH16" s="67"/>
    </row>
    <row r="17" spans="1:66" x14ac:dyDescent="0.2">
      <c r="A17" s="42"/>
      <c r="B17" s="67"/>
      <c r="C17" s="42" t="s">
        <v>39</v>
      </c>
      <c r="D17" s="67"/>
      <c r="E17" s="138">
        <f>EPCBaseYear</f>
        <v>0</v>
      </c>
      <c r="F17" s="56">
        <f>F13+F14</f>
        <v>0</v>
      </c>
      <c r="G17" s="56"/>
      <c r="H17" s="56"/>
      <c r="I17" s="56">
        <f t="shared" ref="I17:BF17" si="7">I13+I14</f>
        <v>0</v>
      </c>
      <c r="J17" s="56">
        <f t="shared" si="7"/>
        <v>0</v>
      </c>
      <c r="K17" s="56">
        <f t="shared" si="7"/>
        <v>0</v>
      </c>
      <c r="L17" s="56">
        <f t="shared" si="7"/>
        <v>0</v>
      </c>
      <c r="M17" s="56">
        <f t="shared" si="7"/>
        <v>0</v>
      </c>
      <c r="N17" s="56">
        <f t="shared" si="7"/>
        <v>0</v>
      </c>
      <c r="O17" s="56">
        <f t="shared" si="7"/>
        <v>0</v>
      </c>
      <c r="P17" s="56">
        <f t="shared" si="7"/>
        <v>0</v>
      </c>
      <c r="Q17" s="56">
        <f t="shared" si="7"/>
        <v>0</v>
      </c>
      <c r="R17" s="56">
        <f t="shared" si="7"/>
        <v>0</v>
      </c>
      <c r="S17" s="56">
        <f t="shared" si="7"/>
        <v>0</v>
      </c>
      <c r="T17" s="56">
        <f t="shared" si="7"/>
        <v>0</v>
      </c>
      <c r="U17" s="56">
        <f t="shared" si="7"/>
        <v>0</v>
      </c>
      <c r="V17" s="56">
        <f t="shared" si="7"/>
        <v>0</v>
      </c>
      <c r="W17" s="56">
        <f t="shared" si="7"/>
        <v>0</v>
      </c>
      <c r="X17" s="56">
        <f t="shared" si="7"/>
        <v>0</v>
      </c>
      <c r="Y17" s="56">
        <f t="shared" si="7"/>
        <v>0</v>
      </c>
      <c r="Z17" s="56">
        <f t="shared" si="7"/>
        <v>0</v>
      </c>
      <c r="AA17" s="56">
        <f t="shared" si="7"/>
        <v>0</v>
      </c>
      <c r="AB17" s="56">
        <f t="shared" si="7"/>
        <v>0</v>
      </c>
      <c r="AC17" s="56">
        <f t="shared" si="7"/>
        <v>0</v>
      </c>
      <c r="AD17" s="56">
        <f t="shared" si="7"/>
        <v>0</v>
      </c>
      <c r="AE17" s="56">
        <f t="shared" si="7"/>
        <v>0</v>
      </c>
      <c r="AF17" s="56">
        <f t="shared" si="7"/>
        <v>0</v>
      </c>
      <c r="AG17" s="56">
        <f t="shared" si="7"/>
        <v>0</v>
      </c>
      <c r="AH17" s="56">
        <f t="shared" si="7"/>
        <v>0</v>
      </c>
      <c r="AI17" s="56">
        <f t="shared" si="7"/>
        <v>0</v>
      </c>
      <c r="AJ17" s="56">
        <f t="shared" si="7"/>
        <v>0</v>
      </c>
      <c r="AK17" s="56">
        <f t="shared" si="7"/>
        <v>0</v>
      </c>
      <c r="AL17" s="56">
        <f t="shared" si="7"/>
        <v>0</v>
      </c>
      <c r="AM17" s="56">
        <f t="shared" si="7"/>
        <v>0</v>
      </c>
      <c r="AN17" s="56">
        <f t="shared" si="7"/>
        <v>0</v>
      </c>
      <c r="AO17" s="56">
        <f t="shared" si="7"/>
        <v>0</v>
      </c>
      <c r="AP17" s="56">
        <f t="shared" si="7"/>
        <v>0</v>
      </c>
      <c r="AQ17" s="56">
        <f t="shared" si="7"/>
        <v>0</v>
      </c>
      <c r="AR17" s="56">
        <f t="shared" si="7"/>
        <v>0</v>
      </c>
      <c r="AS17" s="56">
        <f t="shared" si="7"/>
        <v>0</v>
      </c>
      <c r="AT17" s="56">
        <f t="shared" si="7"/>
        <v>0</v>
      </c>
      <c r="AU17" s="56">
        <f t="shared" si="7"/>
        <v>0</v>
      </c>
      <c r="AV17" s="56">
        <f t="shared" si="7"/>
        <v>0</v>
      </c>
      <c r="AW17" s="56">
        <f t="shared" si="7"/>
        <v>0</v>
      </c>
      <c r="AX17" s="56">
        <f t="shared" si="7"/>
        <v>0</v>
      </c>
      <c r="AY17" s="56">
        <f t="shared" si="7"/>
        <v>0</v>
      </c>
      <c r="AZ17" s="56">
        <f t="shared" si="7"/>
        <v>0</v>
      </c>
      <c r="BA17" s="56">
        <f t="shared" si="7"/>
        <v>0</v>
      </c>
      <c r="BB17" s="56">
        <f t="shared" si="7"/>
        <v>0</v>
      </c>
      <c r="BC17" s="56">
        <f t="shared" si="7"/>
        <v>0</v>
      </c>
      <c r="BD17" s="56">
        <f t="shared" si="7"/>
        <v>0</v>
      </c>
      <c r="BE17" s="56">
        <f t="shared" si="7"/>
        <v>0</v>
      </c>
      <c r="BF17" s="56">
        <f t="shared" si="7"/>
        <v>0</v>
      </c>
      <c r="BG17" s="67"/>
      <c r="BH17" s="67"/>
    </row>
    <row r="18" spans="1:66" ht="15" x14ac:dyDescent="0.35">
      <c r="A18" s="42"/>
      <c r="B18" s="67"/>
      <c r="C18" s="42" t="s">
        <v>38</v>
      </c>
      <c r="D18" s="67"/>
      <c r="E18" s="139">
        <f>CapCostConting</f>
        <v>0</v>
      </c>
      <c r="F18" s="140">
        <f>F17*$E18</f>
        <v>0</v>
      </c>
      <c r="G18" s="140"/>
      <c r="H18" s="140"/>
      <c r="I18" s="140">
        <f>I17*$E18</f>
        <v>0</v>
      </c>
      <c r="J18" s="140">
        <f t="shared" ref="J18:BF18" si="8">J17*$E18</f>
        <v>0</v>
      </c>
      <c r="K18" s="140">
        <f t="shared" si="8"/>
        <v>0</v>
      </c>
      <c r="L18" s="140">
        <f t="shared" si="8"/>
        <v>0</v>
      </c>
      <c r="M18" s="140">
        <f t="shared" si="8"/>
        <v>0</v>
      </c>
      <c r="N18" s="140">
        <f t="shared" si="8"/>
        <v>0</v>
      </c>
      <c r="O18" s="140">
        <f t="shared" si="8"/>
        <v>0</v>
      </c>
      <c r="P18" s="140">
        <f t="shared" si="8"/>
        <v>0</v>
      </c>
      <c r="Q18" s="140">
        <f t="shared" si="8"/>
        <v>0</v>
      </c>
      <c r="R18" s="140">
        <f t="shared" si="8"/>
        <v>0</v>
      </c>
      <c r="S18" s="140">
        <f t="shared" si="8"/>
        <v>0</v>
      </c>
      <c r="T18" s="140">
        <f t="shared" si="8"/>
        <v>0</v>
      </c>
      <c r="U18" s="140">
        <f t="shared" si="8"/>
        <v>0</v>
      </c>
      <c r="V18" s="140">
        <f t="shared" si="8"/>
        <v>0</v>
      </c>
      <c r="W18" s="140">
        <f t="shared" si="8"/>
        <v>0</v>
      </c>
      <c r="X18" s="140">
        <f t="shared" si="8"/>
        <v>0</v>
      </c>
      <c r="Y18" s="140">
        <f t="shared" si="8"/>
        <v>0</v>
      </c>
      <c r="Z18" s="140">
        <f t="shared" si="8"/>
        <v>0</v>
      </c>
      <c r="AA18" s="140">
        <f t="shared" si="8"/>
        <v>0</v>
      </c>
      <c r="AB18" s="140">
        <f t="shared" si="8"/>
        <v>0</v>
      </c>
      <c r="AC18" s="140">
        <f t="shared" si="8"/>
        <v>0</v>
      </c>
      <c r="AD18" s="140">
        <f t="shared" si="8"/>
        <v>0</v>
      </c>
      <c r="AE18" s="140">
        <f t="shared" si="8"/>
        <v>0</v>
      </c>
      <c r="AF18" s="140">
        <f t="shared" si="8"/>
        <v>0</v>
      </c>
      <c r="AG18" s="140">
        <f t="shared" si="8"/>
        <v>0</v>
      </c>
      <c r="AH18" s="140">
        <f t="shared" si="8"/>
        <v>0</v>
      </c>
      <c r="AI18" s="140">
        <f t="shared" si="8"/>
        <v>0</v>
      </c>
      <c r="AJ18" s="140">
        <f t="shared" si="8"/>
        <v>0</v>
      </c>
      <c r="AK18" s="140">
        <f t="shared" si="8"/>
        <v>0</v>
      </c>
      <c r="AL18" s="140">
        <f t="shared" si="8"/>
        <v>0</v>
      </c>
      <c r="AM18" s="140">
        <f t="shared" si="8"/>
        <v>0</v>
      </c>
      <c r="AN18" s="140">
        <f t="shared" si="8"/>
        <v>0</v>
      </c>
      <c r="AO18" s="140">
        <f t="shared" si="8"/>
        <v>0</v>
      </c>
      <c r="AP18" s="140">
        <f t="shared" si="8"/>
        <v>0</v>
      </c>
      <c r="AQ18" s="140">
        <f t="shared" si="8"/>
        <v>0</v>
      </c>
      <c r="AR18" s="140">
        <f t="shared" si="8"/>
        <v>0</v>
      </c>
      <c r="AS18" s="140">
        <f t="shared" si="8"/>
        <v>0</v>
      </c>
      <c r="AT18" s="140">
        <f t="shared" si="8"/>
        <v>0</v>
      </c>
      <c r="AU18" s="140">
        <f t="shared" si="8"/>
        <v>0</v>
      </c>
      <c r="AV18" s="140">
        <f t="shared" si="8"/>
        <v>0</v>
      </c>
      <c r="AW18" s="140">
        <f t="shared" si="8"/>
        <v>0</v>
      </c>
      <c r="AX18" s="140">
        <f t="shared" si="8"/>
        <v>0</v>
      </c>
      <c r="AY18" s="140">
        <f t="shared" si="8"/>
        <v>0</v>
      </c>
      <c r="AZ18" s="140">
        <f t="shared" si="8"/>
        <v>0</v>
      </c>
      <c r="BA18" s="140">
        <f t="shared" si="8"/>
        <v>0</v>
      </c>
      <c r="BB18" s="140">
        <f t="shared" si="8"/>
        <v>0</v>
      </c>
      <c r="BC18" s="140">
        <f t="shared" si="8"/>
        <v>0</v>
      </c>
      <c r="BD18" s="140">
        <f t="shared" si="8"/>
        <v>0</v>
      </c>
      <c r="BE18" s="140">
        <f t="shared" si="8"/>
        <v>0</v>
      </c>
      <c r="BF18" s="140">
        <f t="shared" si="8"/>
        <v>0</v>
      </c>
      <c r="BG18" s="67"/>
      <c r="BH18" s="67"/>
    </row>
    <row r="19" spans="1:66" ht="15" x14ac:dyDescent="0.35">
      <c r="A19" s="42"/>
      <c r="B19" s="67"/>
      <c r="C19" s="42" t="s">
        <v>116</v>
      </c>
      <c r="D19" s="67"/>
      <c r="E19" s="138">
        <f>EPCBaseYear</f>
        <v>0</v>
      </c>
      <c r="F19" s="181">
        <f>SUM(F17:F18)</f>
        <v>0</v>
      </c>
      <c r="G19" s="141"/>
      <c r="H19" s="141"/>
      <c r="I19" s="141" t="str">
        <f>IF(CapitalTrtmt="LS",F19," ")</f>
        <v xml:space="preserve"> </v>
      </c>
      <c r="J19" s="141">
        <f t="shared" ref="J19:BF19" si="9">SUM(J17:J18)</f>
        <v>0</v>
      </c>
      <c r="K19" s="141">
        <f t="shared" si="9"/>
        <v>0</v>
      </c>
      <c r="L19" s="141">
        <f t="shared" si="9"/>
        <v>0</v>
      </c>
      <c r="M19" s="141">
        <f t="shared" si="9"/>
        <v>0</v>
      </c>
      <c r="N19" s="141">
        <f t="shared" si="9"/>
        <v>0</v>
      </c>
      <c r="O19" s="141">
        <f t="shared" si="9"/>
        <v>0</v>
      </c>
      <c r="P19" s="141">
        <f t="shared" si="9"/>
        <v>0</v>
      </c>
      <c r="Q19" s="141">
        <f t="shared" si="9"/>
        <v>0</v>
      </c>
      <c r="R19" s="141">
        <f t="shared" si="9"/>
        <v>0</v>
      </c>
      <c r="S19" s="141">
        <f t="shared" si="9"/>
        <v>0</v>
      </c>
      <c r="T19" s="141">
        <f t="shared" si="9"/>
        <v>0</v>
      </c>
      <c r="U19" s="141">
        <f t="shared" si="9"/>
        <v>0</v>
      </c>
      <c r="V19" s="141">
        <f t="shared" si="9"/>
        <v>0</v>
      </c>
      <c r="W19" s="141">
        <f t="shared" si="9"/>
        <v>0</v>
      </c>
      <c r="X19" s="141">
        <f t="shared" si="9"/>
        <v>0</v>
      </c>
      <c r="Y19" s="141">
        <f t="shared" si="9"/>
        <v>0</v>
      </c>
      <c r="Z19" s="141">
        <f t="shared" si="9"/>
        <v>0</v>
      </c>
      <c r="AA19" s="141">
        <f t="shared" si="9"/>
        <v>0</v>
      </c>
      <c r="AB19" s="141">
        <f t="shared" si="9"/>
        <v>0</v>
      </c>
      <c r="AC19" s="141">
        <f t="shared" si="9"/>
        <v>0</v>
      </c>
      <c r="AD19" s="141">
        <f t="shared" si="9"/>
        <v>0</v>
      </c>
      <c r="AE19" s="141">
        <f t="shared" si="9"/>
        <v>0</v>
      </c>
      <c r="AF19" s="141">
        <f t="shared" si="9"/>
        <v>0</v>
      </c>
      <c r="AG19" s="141">
        <f t="shared" si="9"/>
        <v>0</v>
      </c>
      <c r="AH19" s="141">
        <f t="shared" si="9"/>
        <v>0</v>
      </c>
      <c r="AI19" s="141">
        <f t="shared" si="9"/>
        <v>0</v>
      </c>
      <c r="AJ19" s="141">
        <f t="shared" si="9"/>
        <v>0</v>
      </c>
      <c r="AK19" s="141">
        <f t="shared" si="9"/>
        <v>0</v>
      </c>
      <c r="AL19" s="141">
        <f t="shared" si="9"/>
        <v>0</v>
      </c>
      <c r="AM19" s="141">
        <f t="shared" si="9"/>
        <v>0</v>
      </c>
      <c r="AN19" s="141">
        <f t="shared" si="9"/>
        <v>0</v>
      </c>
      <c r="AO19" s="141">
        <f t="shared" si="9"/>
        <v>0</v>
      </c>
      <c r="AP19" s="141">
        <f t="shared" si="9"/>
        <v>0</v>
      </c>
      <c r="AQ19" s="141">
        <f t="shared" si="9"/>
        <v>0</v>
      </c>
      <c r="AR19" s="141">
        <f t="shared" si="9"/>
        <v>0</v>
      </c>
      <c r="AS19" s="141">
        <f t="shared" si="9"/>
        <v>0</v>
      </c>
      <c r="AT19" s="141">
        <f t="shared" si="9"/>
        <v>0</v>
      </c>
      <c r="AU19" s="141">
        <f t="shared" si="9"/>
        <v>0</v>
      </c>
      <c r="AV19" s="141">
        <f t="shared" si="9"/>
        <v>0</v>
      </c>
      <c r="AW19" s="141">
        <f t="shared" si="9"/>
        <v>0</v>
      </c>
      <c r="AX19" s="141">
        <f t="shared" si="9"/>
        <v>0</v>
      </c>
      <c r="AY19" s="141">
        <f t="shared" si="9"/>
        <v>0</v>
      </c>
      <c r="AZ19" s="141">
        <f t="shared" si="9"/>
        <v>0</v>
      </c>
      <c r="BA19" s="141">
        <f t="shared" si="9"/>
        <v>0</v>
      </c>
      <c r="BB19" s="141">
        <f t="shared" si="9"/>
        <v>0</v>
      </c>
      <c r="BC19" s="141">
        <f t="shared" si="9"/>
        <v>0</v>
      </c>
      <c r="BD19" s="141">
        <f t="shared" si="9"/>
        <v>0</v>
      </c>
      <c r="BE19" s="141">
        <f t="shared" si="9"/>
        <v>0</v>
      </c>
      <c r="BF19" s="141">
        <f t="shared" si="9"/>
        <v>0</v>
      </c>
      <c r="BG19" s="67"/>
      <c r="BH19" s="67"/>
    </row>
    <row r="20" spans="1:66" x14ac:dyDescent="0.2">
      <c r="A20" s="42"/>
      <c r="B20" s="67"/>
      <c r="C20" s="142" t="s">
        <v>115</v>
      </c>
      <c r="D20" s="67"/>
      <c r="E20" s="13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67"/>
      <c r="BH20" s="67"/>
    </row>
    <row r="21" spans="1:66" x14ac:dyDescent="0.2">
      <c r="A21" s="42"/>
      <c r="B21" s="42"/>
      <c r="C21" s="67"/>
      <c r="D21" s="67"/>
      <c r="E21" s="56"/>
      <c r="F21" s="56"/>
      <c r="G21" s="56"/>
      <c r="H21" s="143" t="s">
        <v>93</v>
      </c>
      <c r="I21" s="67"/>
      <c r="J21" s="67"/>
      <c r="K21" s="67"/>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67"/>
      <c r="BH21" s="67"/>
    </row>
    <row r="22" spans="1:66" x14ac:dyDescent="0.2">
      <c r="A22" s="42"/>
      <c r="B22" s="144" t="s">
        <v>109</v>
      </c>
      <c r="C22" s="67"/>
      <c r="D22" s="67"/>
      <c r="E22" s="145" t="s">
        <v>85</v>
      </c>
      <c r="F22" s="146">
        <f>EPCBaseYear</f>
        <v>0</v>
      </c>
      <c r="G22" s="147"/>
      <c r="H22" s="143" t="s">
        <v>94</v>
      </c>
      <c r="I22" s="67"/>
      <c r="J22" s="67"/>
      <c r="K22" s="67"/>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67"/>
      <c r="BH22" s="67"/>
    </row>
    <row r="23" spans="1:66" x14ac:dyDescent="0.2">
      <c r="A23" s="42"/>
      <c r="B23" s="67"/>
      <c r="C23" s="144" t="s">
        <v>111</v>
      </c>
      <c r="D23" s="67"/>
      <c r="E23" s="145" t="s">
        <v>89</v>
      </c>
      <c r="F23" s="148" t="s">
        <v>59</v>
      </c>
      <c r="G23" s="145" t="s">
        <v>87</v>
      </c>
      <c r="H23" s="143" t="s">
        <v>95</v>
      </c>
      <c r="I23" s="147" t="s">
        <v>91</v>
      </c>
      <c r="J23" s="67"/>
      <c r="K23" s="67"/>
      <c r="L23" s="14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row>
    <row r="24" spans="1:66" ht="3.95" customHeight="1" x14ac:dyDescent="0.35">
      <c r="A24" s="149"/>
      <c r="B24" s="149"/>
      <c r="C24" s="149"/>
      <c r="D24" s="149"/>
      <c r="E24" s="150" t="s">
        <v>35</v>
      </c>
      <c r="F24" s="151" t="s">
        <v>35</v>
      </c>
      <c r="G24" s="152" t="s">
        <v>35</v>
      </c>
      <c r="H24" s="153" t="s">
        <v>35</v>
      </c>
      <c r="I24" s="154" t="s">
        <v>35</v>
      </c>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49"/>
      <c r="BH24" s="149"/>
      <c r="BI24" s="19"/>
      <c r="BJ24" s="19"/>
      <c r="BK24" s="19"/>
      <c r="BL24" s="19"/>
      <c r="BM24" s="19"/>
      <c r="BN24" s="19"/>
    </row>
    <row r="25" spans="1:66" x14ac:dyDescent="0.2">
      <c r="A25" s="42"/>
      <c r="B25" s="67"/>
      <c r="C25" s="155" t="s">
        <v>119</v>
      </c>
      <c r="D25" s="156"/>
      <c r="E25" s="157">
        <v>20</v>
      </c>
      <c r="F25" s="98">
        <v>0</v>
      </c>
      <c r="G25" s="158">
        <f>IF(E25&gt;0,TRUNC((LCCPeriod-1)/E25),0)</f>
        <v>0</v>
      </c>
      <c r="H25" s="113">
        <f>IF(IF(E25&gt;0,(1-((LCCPeriod/E25)-TRUNC(LCCPeriod/E25)))*F25,0)=F25,0,IF(E25&gt;0,(1-((LCCPeriod/E25)-TRUNC(LCCPeriod/E25)))*F25,0))</f>
        <v>0</v>
      </c>
      <c r="I25" s="159">
        <f t="shared" ref="I25:X25" si="10">IF($E25&gt;0,IF(I$7&lt;LCCPeriod,IF(I$7/$E25=INT(I$7/$E25),$F25,0),0),0)</f>
        <v>0</v>
      </c>
      <c r="J25" s="159">
        <f t="shared" si="10"/>
        <v>0</v>
      </c>
      <c r="K25" s="159">
        <f t="shared" si="10"/>
        <v>0</v>
      </c>
      <c r="L25" s="159">
        <f t="shared" si="10"/>
        <v>0</v>
      </c>
      <c r="M25" s="159">
        <f t="shared" si="10"/>
        <v>0</v>
      </c>
      <c r="N25" s="159">
        <f t="shared" si="10"/>
        <v>0</v>
      </c>
      <c r="O25" s="159">
        <f t="shared" si="10"/>
        <v>0</v>
      </c>
      <c r="P25" s="159">
        <f t="shared" si="10"/>
        <v>0</v>
      </c>
      <c r="Q25" s="159">
        <f t="shared" si="10"/>
        <v>0</v>
      </c>
      <c r="R25" s="159">
        <f t="shared" si="10"/>
        <v>0</v>
      </c>
      <c r="S25" s="159">
        <f t="shared" si="10"/>
        <v>0</v>
      </c>
      <c r="T25" s="159">
        <f t="shared" si="10"/>
        <v>0</v>
      </c>
      <c r="U25" s="159">
        <f t="shared" si="10"/>
        <v>0</v>
      </c>
      <c r="V25" s="159">
        <f t="shared" si="10"/>
        <v>0</v>
      </c>
      <c r="W25" s="159">
        <f t="shared" si="10"/>
        <v>0</v>
      </c>
      <c r="X25" s="159">
        <f t="shared" si="10"/>
        <v>0</v>
      </c>
      <c r="Y25" s="159">
        <f t="shared" ref="Y25:BF25" si="11">IF($E25&gt;0,IF(Y$7&lt;LCCPeriod,IF(Y$7/$E25=INT(Y$7/$E25),$F25,0),0),0)</f>
        <v>0</v>
      </c>
      <c r="Z25" s="159">
        <f t="shared" si="11"/>
        <v>0</v>
      </c>
      <c r="AA25" s="159">
        <f t="shared" si="11"/>
        <v>0</v>
      </c>
      <c r="AB25" s="159">
        <f t="shared" si="11"/>
        <v>0</v>
      </c>
      <c r="AC25" s="159">
        <f t="shared" si="11"/>
        <v>0</v>
      </c>
      <c r="AD25" s="159">
        <f t="shared" si="11"/>
        <v>0</v>
      </c>
      <c r="AE25" s="159">
        <f t="shared" si="11"/>
        <v>0</v>
      </c>
      <c r="AF25" s="159">
        <f t="shared" si="11"/>
        <v>0</v>
      </c>
      <c r="AG25" s="159">
        <f t="shared" si="11"/>
        <v>0</v>
      </c>
      <c r="AH25" s="159">
        <f t="shared" si="11"/>
        <v>0</v>
      </c>
      <c r="AI25" s="159">
        <f t="shared" si="11"/>
        <v>0</v>
      </c>
      <c r="AJ25" s="159">
        <f t="shared" si="11"/>
        <v>0</v>
      </c>
      <c r="AK25" s="159">
        <f t="shared" si="11"/>
        <v>0</v>
      </c>
      <c r="AL25" s="159">
        <f t="shared" si="11"/>
        <v>0</v>
      </c>
      <c r="AM25" s="159">
        <f t="shared" si="11"/>
        <v>0</v>
      </c>
      <c r="AN25" s="159">
        <f t="shared" si="11"/>
        <v>0</v>
      </c>
      <c r="AO25" s="159">
        <f t="shared" si="11"/>
        <v>0</v>
      </c>
      <c r="AP25" s="159">
        <f t="shared" si="11"/>
        <v>0</v>
      </c>
      <c r="AQ25" s="159">
        <f t="shared" si="11"/>
        <v>0</v>
      </c>
      <c r="AR25" s="159">
        <f t="shared" si="11"/>
        <v>0</v>
      </c>
      <c r="AS25" s="159">
        <f t="shared" si="11"/>
        <v>0</v>
      </c>
      <c r="AT25" s="159">
        <f t="shared" si="11"/>
        <v>0</v>
      </c>
      <c r="AU25" s="159">
        <f t="shared" si="11"/>
        <v>0</v>
      </c>
      <c r="AV25" s="159">
        <f t="shared" si="11"/>
        <v>0</v>
      </c>
      <c r="AW25" s="159">
        <f t="shared" si="11"/>
        <v>0</v>
      </c>
      <c r="AX25" s="159">
        <f t="shared" si="11"/>
        <v>0</v>
      </c>
      <c r="AY25" s="159">
        <f t="shared" si="11"/>
        <v>0</v>
      </c>
      <c r="AZ25" s="159">
        <f t="shared" si="11"/>
        <v>0</v>
      </c>
      <c r="BA25" s="159">
        <f t="shared" si="11"/>
        <v>0</v>
      </c>
      <c r="BB25" s="159">
        <f t="shared" si="11"/>
        <v>0</v>
      </c>
      <c r="BC25" s="159">
        <f t="shared" si="11"/>
        <v>0</v>
      </c>
      <c r="BD25" s="159">
        <f t="shared" si="11"/>
        <v>0</v>
      </c>
      <c r="BE25" s="159">
        <f t="shared" si="11"/>
        <v>0</v>
      </c>
      <c r="BF25" s="159">
        <f t="shared" si="11"/>
        <v>0</v>
      </c>
      <c r="BG25" s="67"/>
      <c r="BH25" s="67"/>
    </row>
    <row r="26" spans="1:66" x14ac:dyDescent="0.2">
      <c r="A26" s="42"/>
      <c r="B26" s="67"/>
      <c r="C26" s="155" t="s">
        <v>110</v>
      </c>
      <c r="D26" s="156"/>
      <c r="E26" s="157">
        <v>5</v>
      </c>
      <c r="F26" s="98">
        <v>0</v>
      </c>
      <c r="G26" s="158">
        <f>IF(E26&gt;0,TRUNC((LCCPeriod-1)/E26),0)</f>
        <v>0</v>
      </c>
      <c r="H26" s="114">
        <f>IF(IF(E26&gt;0,(1-((LCCPeriod/E26)-TRUNC(LCCPeriod/E26)))*F26,0)=F26,0,IF(E26&gt;0,(1-((LCCPeriod/E26)-TRUNC(LCCPeriod/E26)))*F26,0))</f>
        <v>0</v>
      </c>
      <c r="I26" s="68">
        <f t="shared" ref="I26:X29" si="12">IF(I$25&gt;0,0,IF($E26&gt;0,IF(I$7&lt;LCCPeriod,IF(I$7/$E26=INT(I$7/$E26),$F26,0),0),0))</f>
        <v>0</v>
      </c>
      <c r="J26" s="68">
        <f t="shared" si="12"/>
        <v>0</v>
      </c>
      <c r="K26" s="68">
        <f t="shared" si="12"/>
        <v>0</v>
      </c>
      <c r="L26" s="68">
        <f t="shared" si="12"/>
        <v>0</v>
      </c>
      <c r="M26" s="68">
        <f t="shared" si="12"/>
        <v>0</v>
      </c>
      <c r="N26" s="68">
        <f t="shared" si="12"/>
        <v>0</v>
      </c>
      <c r="O26" s="68">
        <f t="shared" si="12"/>
        <v>0</v>
      </c>
      <c r="P26" s="68">
        <f t="shared" si="12"/>
        <v>0</v>
      </c>
      <c r="Q26" s="68">
        <f t="shared" si="12"/>
        <v>0</v>
      </c>
      <c r="R26" s="68">
        <f t="shared" si="12"/>
        <v>0</v>
      </c>
      <c r="S26" s="68">
        <f t="shared" si="12"/>
        <v>0</v>
      </c>
      <c r="T26" s="68">
        <f t="shared" si="12"/>
        <v>0</v>
      </c>
      <c r="U26" s="68">
        <f t="shared" si="12"/>
        <v>0</v>
      </c>
      <c r="V26" s="68">
        <f t="shared" si="12"/>
        <v>0</v>
      </c>
      <c r="W26" s="68">
        <f t="shared" si="12"/>
        <v>0</v>
      </c>
      <c r="X26" s="68">
        <f t="shared" si="12"/>
        <v>0</v>
      </c>
      <c r="Y26" s="68">
        <f t="shared" ref="Y26:AN29" si="13">IF(Y$25&gt;0,0,IF($E26&gt;0,IF(Y$7&lt;LCCPeriod,IF(Y$7/$E26=INT(Y$7/$E26),$F26,0),0),0))</f>
        <v>0</v>
      </c>
      <c r="Z26" s="68">
        <f t="shared" si="13"/>
        <v>0</v>
      </c>
      <c r="AA26" s="68">
        <f t="shared" si="13"/>
        <v>0</v>
      </c>
      <c r="AB26" s="68">
        <f t="shared" si="13"/>
        <v>0</v>
      </c>
      <c r="AC26" s="68">
        <f t="shared" si="13"/>
        <v>0</v>
      </c>
      <c r="AD26" s="68">
        <f t="shared" si="13"/>
        <v>0</v>
      </c>
      <c r="AE26" s="68">
        <f t="shared" si="13"/>
        <v>0</v>
      </c>
      <c r="AF26" s="68">
        <f t="shared" si="13"/>
        <v>0</v>
      </c>
      <c r="AG26" s="68">
        <f t="shared" si="13"/>
        <v>0</v>
      </c>
      <c r="AH26" s="68">
        <f t="shared" si="13"/>
        <v>0</v>
      </c>
      <c r="AI26" s="68">
        <f t="shared" si="13"/>
        <v>0</v>
      </c>
      <c r="AJ26" s="68">
        <f t="shared" si="13"/>
        <v>0</v>
      </c>
      <c r="AK26" s="68">
        <f t="shared" si="13"/>
        <v>0</v>
      </c>
      <c r="AL26" s="68">
        <f t="shared" si="13"/>
        <v>0</v>
      </c>
      <c r="AM26" s="68">
        <f t="shared" si="13"/>
        <v>0</v>
      </c>
      <c r="AN26" s="68">
        <f t="shared" si="13"/>
        <v>0</v>
      </c>
      <c r="AO26" s="68">
        <f t="shared" ref="AO26:BD29" si="14">IF(AO$25&gt;0,0,IF($E26&gt;0,IF(AO$7&lt;LCCPeriod,IF(AO$7/$E26=INT(AO$7/$E26),$F26,0),0),0))</f>
        <v>0</v>
      </c>
      <c r="AP26" s="68">
        <f t="shared" si="14"/>
        <v>0</v>
      </c>
      <c r="AQ26" s="68">
        <f t="shared" si="14"/>
        <v>0</v>
      </c>
      <c r="AR26" s="68">
        <f t="shared" si="14"/>
        <v>0</v>
      </c>
      <c r="AS26" s="68">
        <f t="shared" si="14"/>
        <v>0</v>
      </c>
      <c r="AT26" s="68">
        <f t="shared" si="14"/>
        <v>0</v>
      </c>
      <c r="AU26" s="68">
        <f t="shared" si="14"/>
        <v>0</v>
      </c>
      <c r="AV26" s="68">
        <f t="shared" si="14"/>
        <v>0</v>
      </c>
      <c r="AW26" s="68">
        <f t="shared" si="14"/>
        <v>0</v>
      </c>
      <c r="AX26" s="68">
        <f t="shared" si="14"/>
        <v>0</v>
      </c>
      <c r="AY26" s="68">
        <f t="shared" si="14"/>
        <v>0</v>
      </c>
      <c r="AZ26" s="68">
        <f t="shared" si="14"/>
        <v>0</v>
      </c>
      <c r="BA26" s="68">
        <f t="shared" si="14"/>
        <v>0</v>
      </c>
      <c r="BB26" s="68">
        <f t="shared" si="14"/>
        <v>0</v>
      </c>
      <c r="BC26" s="68">
        <f t="shared" si="14"/>
        <v>0</v>
      </c>
      <c r="BD26" s="68">
        <f t="shared" si="14"/>
        <v>0</v>
      </c>
      <c r="BE26" s="68">
        <f t="shared" ref="BE26:BF29" si="15">IF(BE$25&gt;0,0,IF($E26&gt;0,IF(BE$7&lt;LCCPeriod,IF(BE$7/$E26=INT(BE$7/$E26),$F26,0),0),0))</f>
        <v>0</v>
      </c>
      <c r="BF26" s="68">
        <f t="shared" si="15"/>
        <v>0</v>
      </c>
      <c r="BG26" s="67"/>
      <c r="BH26" s="67"/>
    </row>
    <row r="27" spans="1:66" x14ac:dyDescent="0.2">
      <c r="A27" s="42"/>
      <c r="B27" s="67"/>
      <c r="C27" s="155" t="s">
        <v>110</v>
      </c>
      <c r="D27" s="156"/>
      <c r="E27" s="157">
        <v>5</v>
      </c>
      <c r="F27" s="98">
        <v>0</v>
      </c>
      <c r="G27" s="158">
        <f>IF(E27&gt;0,TRUNC((LCCPeriod-1)/E27),0)</f>
        <v>0</v>
      </c>
      <c r="H27" s="114">
        <f>IF(IF(E27&gt;0,(1-((LCCPeriod/E27)-TRUNC(LCCPeriod/E27)))*F27,0)=F27,0,IF(E27&gt;0,(1-((LCCPeriod/E27)-TRUNC(LCCPeriod/E27)))*F27,0))</f>
        <v>0</v>
      </c>
      <c r="I27" s="68">
        <f t="shared" si="12"/>
        <v>0</v>
      </c>
      <c r="J27" s="68">
        <f t="shared" si="12"/>
        <v>0</v>
      </c>
      <c r="K27" s="68">
        <f t="shared" si="12"/>
        <v>0</v>
      </c>
      <c r="L27" s="68">
        <f t="shared" si="12"/>
        <v>0</v>
      </c>
      <c r="M27" s="68">
        <f t="shared" si="12"/>
        <v>0</v>
      </c>
      <c r="N27" s="68">
        <f t="shared" si="12"/>
        <v>0</v>
      </c>
      <c r="O27" s="68">
        <f t="shared" si="12"/>
        <v>0</v>
      </c>
      <c r="P27" s="68">
        <f t="shared" si="12"/>
        <v>0</v>
      </c>
      <c r="Q27" s="68">
        <f t="shared" si="12"/>
        <v>0</v>
      </c>
      <c r="R27" s="68">
        <f t="shared" si="12"/>
        <v>0</v>
      </c>
      <c r="S27" s="68">
        <f t="shared" si="12"/>
        <v>0</v>
      </c>
      <c r="T27" s="68">
        <f t="shared" si="12"/>
        <v>0</v>
      </c>
      <c r="U27" s="68">
        <f t="shared" si="12"/>
        <v>0</v>
      </c>
      <c r="V27" s="68">
        <f t="shared" si="12"/>
        <v>0</v>
      </c>
      <c r="W27" s="68">
        <f t="shared" si="12"/>
        <v>0</v>
      </c>
      <c r="X27" s="68">
        <f t="shared" si="12"/>
        <v>0</v>
      </c>
      <c r="Y27" s="68">
        <f t="shared" si="13"/>
        <v>0</v>
      </c>
      <c r="Z27" s="68">
        <f t="shared" si="13"/>
        <v>0</v>
      </c>
      <c r="AA27" s="68">
        <f t="shared" si="13"/>
        <v>0</v>
      </c>
      <c r="AB27" s="68">
        <f t="shared" si="13"/>
        <v>0</v>
      </c>
      <c r="AC27" s="68">
        <f t="shared" si="13"/>
        <v>0</v>
      </c>
      <c r="AD27" s="68">
        <f t="shared" si="13"/>
        <v>0</v>
      </c>
      <c r="AE27" s="68">
        <f t="shared" si="13"/>
        <v>0</v>
      </c>
      <c r="AF27" s="68">
        <f t="shared" si="13"/>
        <v>0</v>
      </c>
      <c r="AG27" s="68">
        <f t="shared" si="13"/>
        <v>0</v>
      </c>
      <c r="AH27" s="68">
        <f t="shared" si="13"/>
        <v>0</v>
      </c>
      <c r="AI27" s="68">
        <f t="shared" si="13"/>
        <v>0</v>
      </c>
      <c r="AJ27" s="68">
        <f t="shared" si="13"/>
        <v>0</v>
      </c>
      <c r="AK27" s="68">
        <f t="shared" si="13"/>
        <v>0</v>
      </c>
      <c r="AL27" s="68">
        <f t="shared" si="13"/>
        <v>0</v>
      </c>
      <c r="AM27" s="68">
        <f t="shared" si="13"/>
        <v>0</v>
      </c>
      <c r="AN27" s="68">
        <f t="shared" si="13"/>
        <v>0</v>
      </c>
      <c r="AO27" s="68">
        <f t="shared" si="14"/>
        <v>0</v>
      </c>
      <c r="AP27" s="68">
        <f t="shared" si="14"/>
        <v>0</v>
      </c>
      <c r="AQ27" s="68">
        <f t="shared" si="14"/>
        <v>0</v>
      </c>
      <c r="AR27" s="68">
        <f t="shared" si="14"/>
        <v>0</v>
      </c>
      <c r="AS27" s="68">
        <f t="shared" si="14"/>
        <v>0</v>
      </c>
      <c r="AT27" s="68">
        <f t="shared" si="14"/>
        <v>0</v>
      </c>
      <c r="AU27" s="68">
        <f t="shared" si="14"/>
        <v>0</v>
      </c>
      <c r="AV27" s="68">
        <f t="shared" si="14"/>
        <v>0</v>
      </c>
      <c r="AW27" s="68">
        <f t="shared" si="14"/>
        <v>0</v>
      </c>
      <c r="AX27" s="68">
        <f t="shared" si="14"/>
        <v>0</v>
      </c>
      <c r="AY27" s="68">
        <f t="shared" si="14"/>
        <v>0</v>
      </c>
      <c r="AZ27" s="68">
        <f t="shared" si="14"/>
        <v>0</v>
      </c>
      <c r="BA27" s="68">
        <f t="shared" si="14"/>
        <v>0</v>
      </c>
      <c r="BB27" s="68">
        <f t="shared" si="14"/>
        <v>0</v>
      </c>
      <c r="BC27" s="68">
        <f t="shared" si="14"/>
        <v>0</v>
      </c>
      <c r="BD27" s="68">
        <f t="shared" si="14"/>
        <v>0</v>
      </c>
      <c r="BE27" s="68">
        <f t="shared" si="15"/>
        <v>0</v>
      </c>
      <c r="BF27" s="68">
        <f t="shared" si="15"/>
        <v>0</v>
      </c>
      <c r="BG27" s="67"/>
      <c r="BH27" s="67"/>
    </row>
    <row r="28" spans="1:66" x14ac:dyDescent="0.2">
      <c r="A28" s="42"/>
      <c r="B28" s="67"/>
      <c r="C28" s="155" t="s">
        <v>110</v>
      </c>
      <c r="D28" s="156"/>
      <c r="E28" s="157">
        <v>5</v>
      </c>
      <c r="F28" s="98">
        <v>0</v>
      </c>
      <c r="G28" s="158">
        <f>IF(E28&gt;0,TRUNC((LCCPeriod-1)/E28),0)</f>
        <v>0</v>
      </c>
      <c r="H28" s="114">
        <f>IF(IF(E28&gt;0,(1-((LCCPeriod/E28)-TRUNC(LCCPeriod/E28)))*F28,0)=F28,0,IF(E28&gt;0,(1-((LCCPeriod/E28)-TRUNC(LCCPeriod/E28)))*F28,0))</f>
        <v>0</v>
      </c>
      <c r="I28" s="68">
        <f t="shared" si="12"/>
        <v>0</v>
      </c>
      <c r="J28" s="68">
        <f t="shared" si="12"/>
        <v>0</v>
      </c>
      <c r="K28" s="68">
        <f t="shared" si="12"/>
        <v>0</v>
      </c>
      <c r="L28" s="68">
        <f t="shared" si="12"/>
        <v>0</v>
      </c>
      <c r="M28" s="68">
        <f t="shared" si="12"/>
        <v>0</v>
      </c>
      <c r="N28" s="68">
        <f t="shared" si="12"/>
        <v>0</v>
      </c>
      <c r="O28" s="68">
        <f t="shared" si="12"/>
        <v>0</v>
      </c>
      <c r="P28" s="68">
        <f t="shared" si="12"/>
        <v>0</v>
      </c>
      <c r="Q28" s="68">
        <f t="shared" si="12"/>
        <v>0</v>
      </c>
      <c r="R28" s="68">
        <f t="shared" si="12"/>
        <v>0</v>
      </c>
      <c r="S28" s="68">
        <f t="shared" si="12"/>
        <v>0</v>
      </c>
      <c r="T28" s="68">
        <f t="shared" si="12"/>
        <v>0</v>
      </c>
      <c r="U28" s="68">
        <f t="shared" si="12"/>
        <v>0</v>
      </c>
      <c r="V28" s="68">
        <f t="shared" si="12"/>
        <v>0</v>
      </c>
      <c r="W28" s="68">
        <f t="shared" si="12"/>
        <v>0</v>
      </c>
      <c r="X28" s="68">
        <f t="shared" si="12"/>
        <v>0</v>
      </c>
      <c r="Y28" s="68">
        <f t="shared" si="13"/>
        <v>0</v>
      </c>
      <c r="Z28" s="68">
        <f t="shared" si="13"/>
        <v>0</v>
      </c>
      <c r="AA28" s="68">
        <f t="shared" si="13"/>
        <v>0</v>
      </c>
      <c r="AB28" s="68">
        <f t="shared" si="13"/>
        <v>0</v>
      </c>
      <c r="AC28" s="68">
        <f t="shared" si="13"/>
        <v>0</v>
      </c>
      <c r="AD28" s="68">
        <f t="shared" si="13"/>
        <v>0</v>
      </c>
      <c r="AE28" s="68">
        <f t="shared" si="13"/>
        <v>0</v>
      </c>
      <c r="AF28" s="68">
        <f t="shared" si="13"/>
        <v>0</v>
      </c>
      <c r="AG28" s="68">
        <f t="shared" si="13"/>
        <v>0</v>
      </c>
      <c r="AH28" s="68">
        <f t="shared" si="13"/>
        <v>0</v>
      </c>
      <c r="AI28" s="68">
        <f t="shared" si="13"/>
        <v>0</v>
      </c>
      <c r="AJ28" s="68">
        <f t="shared" si="13"/>
        <v>0</v>
      </c>
      <c r="AK28" s="68">
        <f t="shared" si="13"/>
        <v>0</v>
      </c>
      <c r="AL28" s="68">
        <f t="shared" si="13"/>
        <v>0</v>
      </c>
      <c r="AM28" s="68">
        <f t="shared" si="13"/>
        <v>0</v>
      </c>
      <c r="AN28" s="68">
        <f t="shared" si="13"/>
        <v>0</v>
      </c>
      <c r="AO28" s="68">
        <f t="shared" si="14"/>
        <v>0</v>
      </c>
      <c r="AP28" s="68">
        <f t="shared" si="14"/>
        <v>0</v>
      </c>
      <c r="AQ28" s="68">
        <f t="shared" si="14"/>
        <v>0</v>
      </c>
      <c r="AR28" s="68">
        <f t="shared" si="14"/>
        <v>0</v>
      </c>
      <c r="AS28" s="68">
        <f t="shared" si="14"/>
        <v>0</v>
      </c>
      <c r="AT28" s="68">
        <f t="shared" si="14"/>
        <v>0</v>
      </c>
      <c r="AU28" s="68">
        <f t="shared" si="14"/>
        <v>0</v>
      </c>
      <c r="AV28" s="68">
        <f t="shared" si="14"/>
        <v>0</v>
      </c>
      <c r="AW28" s="68">
        <f t="shared" si="14"/>
        <v>0</v>
      </c>
      <c r="AX28" s="68">
        <f t="shared" si="14"/>
        <v>0</v>
      </c>
      <c r="AY28" s="68">
        <f t="shared" si="14"/>
        <v>0</v>
      </c>
      <c r="AZ28" s="68">
        <f t="shared" si="14"/>
        <v>0</v>
      </c>
      <c r="BA28" s="68">
        <f t="shared" si="14"/>
        <v>0</v>
      </c>
      <c r="BB28" s="68">
        <f t="shared" si="14"/>
        <v>0</v>
      </c>
      <c r="BC28" s="68">
        <f t="shared" si="14"/>
        <v>0</v>
      </c>
      <c r="BD28" s="68">
        <f t="shared" si="14"/>
        <v>0</v>
      </c>
      <c r="BE28" s="68">
        <f t="shared" si="15"/>
        <v>0</v>
      </c>
      <c r="BF28" s="68">
        <f t="shared" si="15"/>
        <v>0</v>
      </c>
      <c r="BG28" s="67"/>
      <c r="BH28" s="67"/>
    </row>
    <row r="29" spans="1:66" ht="15" x14ac:dyDescent="0.35">
      <c r="A29" s="42"/>
      <c r="B29" s="67"/>
      <c r="C29" s="155" t="s">
        <v>110</v>
      </c>
      <c r="D29" s="156"/>
      <c r="E29" s="157">
        <v>5</v>
      </c>
      <c r="F29" s="98">
        <v>0</v>
      </c>
      <c r="G29" s="158">
        <f>IF(E29&gt;0,TRUNC((LCCPeriod-1)/E29),0)</f>
        <v>0</v>
      </c>
      <c r="H29" s="115">
        <f>IF(IF(E29&gt;0,(1-((LCCPeriod/E29)-TRUNC(LCCPeriod/E29)))*F29,0)=F29,0,IF(E29&gt;0,(1-((LCCPeriod/E29)-TRUNC(LCCPeriod/E29)))*F29,0))</f>
        <v>0</v>
      </c>
      <c r="I29" s="160">
        <f t="shared" si="12"/>
        <v>0</v>
      </c>
      <c r="J29" s="160">
        <f t="shared" si="12"/>
        <v>0</v>
      </c>
      <c r="K29" s="160">
        <f t="shared" si="12"/>
        <v>0</v>
      </c>
      <c r="L29" s="160">
        <f t="shared" si="12"/>
        <v>0</v>
      </c>
      <c r="M29" s="160">
        <f t="shared" si="12"/>
        <v>0</v>
      </c>
      <c r="N29" s="160">
        <f t="shared" si="12"/>
        <v>0</v>
      </c>
      <c r="O29" s="160">
        <f t="shared" si="12"/>
        <v>0</v>
      </c>
      <c r="P29" s="160">
        <f t="shared" si="12"/>
        <v>0</v>
      </c>
      <c r="Q29" s="160">
        <f t="shared" si="12"/>
        <v>0</v>
      </c>
      <c r="R29" s="160">
        <f t="shared" si="12"/>
        <v>0</v>
      </c>
      <c r="S29" s="160">
        <f t="shared" si="12"/>
        <v>0</v>
      </c>
      <c r="T29" s="160">
        <f t="shared" si="12"/>
        <v>0</v>
      </c>
      <c r="U29" s="160">
        <f t="shared" si="12"/>
        <v>0</v>
      </c>
      <c r="V29" s="160">
        <f t="shared" si="12"/>
        <v>0</v>
      </c>
      <c r="W29" s="160">
        <f t="shared" si="12"/>
        <v>0</v>
      </c>
      <c r="X29" s="160">
        <f t="shared" si="12"/>
        <v>0</v>
      </c>
      <c r="Y29" s="160">
        <f t="shared" si="13"/>
        <v>0</v>
      </c>
      <c r="Z29" s="160">
        <f t="shared" si="13"/>
        <v>0</v>
      </c>
      <c r="AA29" s="160">
        <f t="shared" si="13"/>
        <v>0</v>
      </c>
      <c r="AB29" s="160">
        <f t="shared" si="13"/>
        <v>0</v>
      </c>
      <c r="AC29" s="160">
        <f t="shared" si="13"/>
        <v>0</v>
      </c>
      <c r="AD29" s="160">
        <f t="shared" si="13"/>
        <v>0</v>
      </c>
      <c r="AE29" s="160">
        <f t="shared" si="13"/>
        <v>0</v>
      </c>
      <c r="AF29" s="160">
        <f t="shared" si="13"/>
        <v>0</v>
      </c>
      <c r="AG29" s="160">
        <f t="shared" si="13"/>
        <v>0</v>
      </c>
      <c r="AH29" s="160">
        <f t="shared" si="13"/>
        <v>0</v>
      </c>
      <c r="AI29" s="160">
        <f t="shared" si="13"/>
        <v>0</v>
      </c>
      <c r="AJ29" s="160">
        <f t="shared" si="13"/>
        <v>0</v>
      </c>
      <c r="AK29" s="160">
        <f t="shared" si="13"/>
        <v>0</v>
      </c>
      <c r="AL29" s="160">
        <f t="shared" si="13"/>
        <v>0</v>
      </c>
      <c r="AM29" s="160">
        <f t="shared" si="13"/>
        <v>0</v>
      </c>
      <c r="AN29" s="160">
        <f t="shared" si="13"/>
        <v>0</v>
      </c>
      <c r="AO29" s="160">
        <f t="shared" si="14"/>
        <v>0</v>
      </c>
      <c r="AP29" s="160">
        <f t="shared" si="14"/>
        <v>0</v>
      </c>
      <c r="AQ29" s="160">
        <f t="shared" si="14"/>
        <v>0</v>
      </c>
      <c r="AR29" s="160">
        <f t="shared" si="14"/>
        <v>0</v>
      </c>
      <c r="AS29" s="160">
        <f t="shared" si="14"/>
        <v>0</v>
      </c>
      <c r="AT29" s="160">
        <f t="shared" si="14"/>
        <v>0</v>
      </c>
      <c r="AU29" s="160">
        <f t="shared" si="14"/>
        <v>0</v>
      </c>
      <c r="AV29" s="160">
        <f t="shared" si="14"/>
        <v>0</v>
      </c>
      <c r="AW29" s="160">
        <f t="shared" si="14"/>
        <v>0</v>
      </c>
      <c r="AX29" s="160">
        <f t="shared" si="14"/>
        <v>0</v>
      </c>
      <c r="AY29" s="160">
        <f t="shared" si="14"/>
        <v>0</v>
      </c>
      <c r="AZ29" s="160">
        <f t="shared" si="14"/>
        <v>0</v>
      </c>
      <c r="BA29" s="160">
        <f t="shared" si="14"/>
        <v>0</v>
      </c>
      <c r="BB29" s="160">
        <f t="shared" si="14"/>
        <v>0</v>
      </c>
      <c r="BC29" s="160">
        <f t="shared" si="14"/>
        <v>0</v>
      </c>
      <c r="BD29" s="160">
        <f t="shared" si="14"/>
        <v>0</v>
      </c>
      <c r="BE29" s="160">
        <f t="shared" si="15"/>
        <v>0</v>
      </c>
      <c r="BF29" s="160">
        <f t="shared" si="15"/>
        <v>0</v>
      </c>
      <c r="BG29" s="67"/>
      <c r="BH29" s="67"/>
    </row>
    <row r="30" spans="1:66" ht="15" x14ac:dyDescent="0.35">
      <c r="A30" s="42"/>
      <c r="B30" s="67"/>
      <c r="C30" s="40"/>
      <c r="D30" s="67"/>
      <c r="E30" s="104"/>
      <c r="F30" s="137"/>
      <c r="G30" s="158"/>
      <c r="H30" s="113">
        <f>SUM(H25:H29)</f>
        <v>0</v>
      </c>
      <c r="I30" s="159">
        <f t="shared" ref="I30:BF30" si="16">SUM(I25:I29)</f>
        <v>0</v>
      </c>
      <c r="J30" s="159">
        <f t="shared" si="16"/>
        <v>0</v>
      </c>
      <c r="K30" s="159">
        <f t="shared" si="16"/>
        <v>0</v>
      </c>
      <c r="L30" s="159">
        <f t="shared" si="16"/>
        <v>0</v>
      </c>
      <c r="M30" s="159">
        <f t="shared" si="16"/>
        <v>0</v>
      </c>
      <c r="N30" s="159">
        <f t="shared" si="16"/>
        <v>0</v>
      </c>
      <c r="O30" s="159">
        <f t="shared" si="16"/>
        <v>0</v>
      </c>
      <c r="P30" s="159">
        <f t="shared" si="16"/>
        <v>0</v>
      </c>
      <c r="Q30" s="159">
        <f t="shared" si="16"/>
        <v>0</v>
      </c>
      <c r="R30" s="159">
        <f t="shared" si="16"/>
        <v>0</v>
      </c>
      <c r="S30" s="159">
        <f t="shared" si="16"/>
        <v>0</v>
      </c>
      <c r="T30" s="159">
        <f t="shared" si="16"/>
        <v>0</v>
      </c>
      <c r="U30" s="159">
        <f t="shared" si="16"/>
        <v>0</v>
      </c>
      <c r="V30" s="159">
        <f t="shared" si="16"/>
        <v>0</v>
      </c>
      <c r="W30" s="159">
        <f t="shared" si="16"/>
        <v>0</v>
      </c>
      <c r="X30" s="159">
        <f t="shared" si="16"/>
        <v>0</v>
      </c>
      <c r="Y30" s="159">
        <f t="shared" si="16"/>
        <v>0</v>
      </c>
      <c r="Z30" s="159">
        <f t="shared" si="16"/>
        <v>0</v>
      </c>
      <c r="AA30" s="159">
        <f t="shared" si="16"/>
        <v>0</v>
      </c>
      <c r="AB30" s="159">
        <f t="shared" si="16"/>
        <v>0</v>
      </c>
      <c r="AC30" s="159">
        <f t="shared" si="16"/>
        <v>0</v>
      </c>
      <c r="AD30" s="159">
        <f t="shared" si="16"/>
        <v>0</v>
      </c>
      <c r="AE30" s="159">
        <f t="shared" si="16"/>
        <v>0</v>
      </c>
      <c r="AF30" s="159">
        <f t="shared" si="16"/>
        <v>0</v>
      </c>
      <c r="AG30" s="159">
        <f t="shared" si="16"/>
        <v>0</v>
      </c>
      <c r="AH30" s="159">
        <f t="shared" si="16"/>
        <v>0</v>
      </c>
      <c r="AI30" s="159">
        <f t="shared" si="16"/>
        <v>0</v>
      </c>
      <c r="AJ30" s="159">
        <f t="shared" si="16"/>
        <v>0</v>
      </c>
      <c r="AK30" s="159">
        <f t="shared" si="16"/>
        <v>0</v>
      </c>
      <c r="AL30" s="159">
        <f t="shared" si="16"/>
        <v>0</v>
      </c>
      <c r="AM30" s="159">
        <f t="shared" si="16"/>
        <v>0</v>
      </c>
      <c r="AN30" s="159">
        <f t="shared" si="16"/>
        <v>0</v>
      </c>
      <c r="AO30" s="159">
        <f t="shared" si="16"/>
        <v>0</v>
      </c>
      <c r="AP30" s="159">
        <f t="shared" si="16"/>
        <v>0</v>
      </c>
      <c r="AQ30" s="159">
        <f t="shared" si="16"/>
        <v>0</v>
      </c>
      <c r="AR30" s="159">
        <f t="shared" si="16"/>
        <v>0</v>
      </c>
      <c r="AS30" s="159">
        <f t="shared" si="16"/>
        <v>0</v>
      </c>
      <c r="AT30" s="159">
        <f t="shared" si="16"/>
        <v>0</v>
      </c>
      <c r="AU30" s="159">
        <f t="shared" si="16"/>
        <v>0</v>
      </c>
      <c r="AV30" s="159">
        <f t="shared" si="16"/>
        <v>0</v>
      </c>
      <c r="AW30" s="159">
        <f t="shared" si="16"/>
        <v>0</v>
      </c>
      <c r="AX30" s="159">
        <f t="shared" si="16"/>
        <v>0</v>
      </c>
      <c r="AY30" s="159">
        <f t="shared" si="16"/>
        <v>0</v>
      </c>
      <c r="AZ30" s="159">
        <f t="shared" si="16"/>
        <v>0</v>
      </c>
      <c r="BA30" s="159">
        <f t="shared" si="16"/>
        <v>0</v>
      </c>
      <c r="BB30" s="159">
        <f t="shared" si="16"/>
        <v>0</v>
      </c>
      <c r="BC30" s="159">
        <f t="shared" si="16"/>
        <v>0</v>
      </c>
      <c r="BD30" s="159">
        <f t="shared" si="16"/>
        <v>0</v>
      </c>
      <c r="BE30" s="159">
        <f t="shared" si="16"/>
        <v>0</v>
      </c>
      <c r="BF30" s="159">
        <f t="shared" si="16"/>
        <v>0</v>
      </c>
      <c r="BG30" s="67"/>
      <c r="BH30" s="67"/>
    </row>
    <row r="31" spans="1:66" ht="15" x14ac:dyDescent="0.35">
      <c r="A31" s="42"/>
      <c r="B31" s="144"/>
      <c r="C31" s="144" t="s">
        <v>112</v>
      </c>
      <c r="D31" s="67"/>
      <c r="E31" s="104"/>
      <c r="F31" s="137"/>
      <c r="G31" s="158"/>
      <c r="H31" s="115"/>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67"/>
      <c r="BH31" s="67"/>
    </row>
    <row r="32" spans="1:66" x14ac:dyDescent="0.2">
      <c r="A32" s="42"/>
      <c r="B32" s="67"/>
      <c r="C32" s="155" t="s">
        <v>119</v>
      </c>
      <c r="D32" s="156"/>
      <c r="E32" s="157">
        <v>5</v>
      </c>
      <c r="F32" s="98">
        <v>0</v>
      </c>
      <c r="G32" s="158">
        <f>IF(E32&gt;0,TRUNC((LCCPeriod-1)/E32),0)</f>
        <v>0</v>
      </c>
      <c r="H32" s="113">
        <f>IF(IF(E32&gt;0,(1-((LCCPeriod/E32)-TRUNC(LCCPeriod/E32)))*F32,0)=F32,0,IF(E32&gt;0,(1-((LCCPeriod/E32)-TRUNC(LCCPeriod/E32)))*F32,0))</f>
        <v>0</v>
      </c>
      <c r="I32" s="159">
        <f t="shared" ref="I32:X32" si="17">IF($E32&gt;0,IF(I$7&lt;LCCPeriod,IF(I$7/$E32=INT(I$7/$E32),$F32,0),0),0)</f>
        <v>0</v>
      </c>
      <c r="J32" s="159">
        <f t="shared" si="17"/>
        <v>0</v>
      </c>
      <c r="K32" s="159">
        <f t="shared" si="17"/>
        <v>0</v>
      </c>
      <c r="L32" s="159">
        <f t="shared" si="17"/>
        <v>0</v>
      </c>
      <c r="M32" s="159">
        <f t="shared" si="17"/>
        <v>0</v>
      </c>
      <c r="N32" s="159">
        <f t="shared" si="17"/>
        <v>0</v>
      </c>
      <c r="O32" s="159">
        <f t="shared" si="17"/>
        <v>0</v>
      </c>
      <c r="P32" s="159">
        <f t="shared" si="17"/>
        <v>0</v>
      </c>
      <c r="Q32" s="159">
        <f t="shared" si="17"/>
        <v>0</v>
      </c>
      <c r="R32" s="159">
        <f t="shared" si="17"/>
        <v>0</v>
      </c>
      <c r="S32" s="159">
        <f t="shared" si="17"/>
        <v>0</v>
      </c>
      <c r="T32" s="159">
        <f t="shared" si="17"/>
        <v>0</v>
      </c>
      <c r="U32" s="159">
        <f t="shared" si="17"/>
        <v>0</v>
      </c>
      <c r="V32" s="159">
        <f t="shared" si="17"/>
        <v>0</v>
      </c>
      <c r="W32" s="159">
        <f t="shared" si="17"/>
        <v>0</v>
      </c>
      <c r="X32" s="159">
        <f t="shared" si="17"/>
        <v>0</v>
      </c>
      <c r="Y32" s="159">
        <f t="shared" ref="Y32:BF32" si="18">IF($E32&gt;0,IF(Y$7&lt;LCCPeriod,IF(Y$7/$E32=INT(Y$7/$E32),$F32,0),0),0)</f>
        <v>0</v>
      </c>
      <c r="Z32" s="159">
        <f t="shared" si="18"/>
        <v>0</v>
      </c>
      <c r="AA32" s="159">
        <f t="shared" si="18"/>
        <v>0</v>
      </c>
      <c r="AB32" s="159">
        <f t="shared" si="18"/>
        <v>0</v>
      </c>
      <c r="AC32" s="159">
        <f t="shared" si="18"/>
        <v>0</v>
      </c>
      <c r="AD32" s="159">
        <f t="shared" si="18"/>
        <v>0</v>
      </c>
      <c r="AE32" s="159">
        <f t="shared" si="18"/>
        <v>0</v>
      </c>
      <c r="AF32" s="159">
        <f t="shared" si="18"/>
        <v>0</v>
      </c>
      <c r="AG32" s="159">
        <f t="shared" si="18"/>
        <v>0</v>
      </c>
      <c r="AH32" s="159">
        <f t="shared" si="18"/>
        <v>0</v>
      </c>
      <c r="AI32" s="159">
        <f t="shared" si="18"/>
        <v>0</v>
      </c>
      <c r="AJ32" s="159">
        <f t="shared" si="18"/>
        <v>0</v>
      </c>
      <c r="AK32" s="159">
        <f t="shared" si="18"/>
        <v>0</v>
      </c>
      <c r="AL32" s="159">
        <f t="shared" si="18"/>
        <v>0</v>
      </c>
      <c r="AM32" s="159">
        <f t="shared" si="18"/>
        <v>0</v>
      </c>
      <c r="AN32" s="159">
        <f t="shared" si="18"/>
        <v>0</v>
      </c>
      <c r="AO32" s="159">
        <f t="shared" si="18"/>
        <v>0</v>
      </c>
      <c r="AP32" s="159">
        <f t="shared" si="18"/>
        <v>0</v>
      </c>
      <c r="AQ32" s="159">
        <f t="shared" si="18"/>
        <v>0</v>
      </c>
      <c r="AR32" s="159">
        <f t="shared" si="18"/>
        <v>0</v>
      </c>
      <c r="AS32" s="159">
        <f t="shared" si="18"/>
        <v>0</v>
      </c>
      <c r="AT32" s="159">
        <f t="shared" si="18"/>
        <v>0</v>
      </c>
      <c r="AU32" s="159">
        <f t="shared" si="18"/>
        <v>0</v>
      </c>
      <c r="AV32" s="159">
        <f t="shared" si="18"/>
        <v>0</v>
      </c>
      <c r="AW32" s="159">
        <f t="shared" si="18"/>
        <v>0</v>
      </c>
      <c r="AX32" s="159">
        <f t="shared" si="18"/>
        <v>0</v>
      </c>
      <c r="AY32" s="159">
        <f t="shared" si="18"/>
        <v>0</v>
      </c>
      <c r="AZ32" s="159">
        <f t="shared" si="18"/>
        <v>0</v>
      </c>
      <c r="BA32" s="159">
        <f t="shared" si="18"/>
        <v>0</v>
      </c>
      <c r="BB32" s="159">
        <f t="shared" si="18"/>
        <v>0</v>
      </c>
      <c r="BC32" s="159">
        <f t="shared" si="18"/>
        <v>0</v>
      </c>
      <c r="BD32" s="159">
        <f t="shared" si="18"/>
        <v>0</v>
      </c>
      <c r="BE32" s="159">
        <f t="shared" si="18"/>
        <v>0</v>
      </c>
      <c r="BF32" s="159">
        <f t="shared" si="18"/>
        <v>0</v>
      </c>
      <c r="BG32" s="67"/>
      <c r="BH32" s="67"/>
    </row>
    <row r="33" spans="1:66" x14ac:dyDescent="0.2">
      <c r="A33" s="42"/>
      <c r="B33" s="67"/>
      <c r="C33" s="155" t="s">
        <v>110</v>
      </c>
      <c r="D33" s="156"/>
      <c r="E33" s="157">
        <v>5</v>
      </c>
      <c r="F33" s="98">
        <v>0</v>
      </c>
      <c r="G33" s="158">
        <f>IF(E33&gt;0,TRUNC((LCCPeriod-1)/E33),0)</f>
        <v>0</v>
      </c>
      <c r="H33" s="114">
        <f>IF(IF(E33&gt;0,(1-((LCCPeriod/E33)-TRUNC(LCCPeriod/E33)))*F33,0)=F33,0,IF(E33&gt;0,(1-((LCCPeriod/E33)-TRUNC(LCCPeriod/E33)))*F33,0))</f>
        <v>0</v>
      </c>
      <c r="I33" s="68">
        <f t="shared" ref="I33:X36" si="19">IF(I$32&gt;0,0,IF($E33&gt;0,IF(I$7&lt;LCCPeriod,IF(I$7/$E33=INT(I$7/$E33),$F33,0),0),0))</f>
        <v>0</v>
      </c>
      <c r="J33" s="68">
        <f t="shared" si="19"/>
        <v>0</v>
      </c>
      <c r="K33" s="68">
        <f t="shared" si="19"/>
        <v>0</v>
      </c>
      <c r="L33" s="68">
        <f t="shared" si="19"/>
        <v>0</v>
      </c>
      <c r="M33" s="68">
        <f t="shared" si="19"/>
        <v>0</v>
      </c>
      <c r="N33" s="68">
        <f t="shared" si="19"/>
        <v>0</v>
      </c>
      <c r="O33" s="68">
        <f t="shared" si="19"/>
        <v>0</v>
      </c>
      <c r="P33" s="68">
        <f t="shared" si="19"/>
        <v>0</v>
      </c>
      <c r="Q33" s="68">
        <f t="shared" si="19"/>
        <v>0</v>
      </c>
      <c r="R33" s="68">
        <f t="shared" si="19"/>
        <v>0</v>
      </c>
      <c r="S33" s="68">
        <f t="shared" si="19"/>
        <v>0</v>
      </c>
      <c r="T33" s="68">
        <f t="shared" si="19"/>
        <v>0</v>
      </c>
      <c r="U33" s="68">
        <f t="shared" si="19"/>
        <v>0</v>
      </c>
      <c r="V33" s="68">
        <f t="shared" si="19"/>
        <v>0</v>
      </c>
      <c r="W33" s="68">
        <f t="shared" si="19"/>
        <v>0</v>
      </c>
      <c r="X33" s="68">
        <f t="shared" si="19"/>
        <v>0</v>
      </c>
      <c r="Y33" s="68">
        <f t="shared" ref="Y33:AN36" si="20">IF(Y$32&gt;0,0,IF($E33&gt;0,IF(Y$7&lt;LCCPeriod,IF(Y$7/$E33=INT(Y$7/$E33),$F33,0),0),0))</f>
        <v>0</v>
      </c>
      <c r="Z33" s="68">
        <f t="shared" si="20"/>
        <v>0</v>
      </c>
      <c r="AA33" s="68">
        <f t="shared" si="20"/>
        <v>0</v>
      </c>
      <c r="AB33" s="68">
        <f t="shared" si="20"/>
        <v>0</v>
      </c>
      <c r="AC33" s="68">
        <f t="shared" si="20"/>
        <v>0</v>
      </c>
      <c r="AD33" s="68">
        <f t="shared" si="20"/>
        <v>0</v>
      </c>
      <c r="AE33" s="68">
        <f t="shared" si="20"/>
        <v>0</v>
      </c>
      <c r="AF33" s="68">
        <f t="shared" si="20"/>
        <v>0</v>
      </c>
      <c r="AG33" s="68">
        <f t="shared" si="20"/>
        <v>0</v>
      </c>
      <c r="AH33" s="68">
        <f t="shared" si="20"/>
        <v>0</v>
      </c>
      <c r="AI33" s="68">
        <f t="shared" si="20"/>
        <v>0</v>
      </c>
      <c r="AJ33" s="68">
        <f t="shared" si="20"/>
        <v>0</v>
      </c>
      <c r="AK33" s="68">
        <f t="shared" si="20"/>
        <v>0</v>
      </c>
      <c r="AL33" s="68">
        <f t="shared" si="20"/>
        <v>0</v>
      </c>
      <c r="AM33" s="68">
        <f t="shared" si="20"/>
        <v>0</v>
      </c>
      <c r="AN33" s="68">
        <f t="shared" si="20"/>
        <v>0</v>
      </c>
      <c r="AO33" s="68">
        <f t="shared" ref="AO33:BD36" si="21">IF(AO$32&gt;0,0,IF($E33&gt;0,IF(AO$7&lt;LCCPeriod,IF(AO$7/$E33=INT(AO$7/$E33),$F33,0),0),0))</f>
        <v>0</v>
      </c>
      <c r="AP33" s="68">
        <f t="shared" si="21"/>
        <v>0</v>
      </c>
      <c r="AQ33" s="68">
        <f t="shared" si="21"/>
        <v>0</v>
      </c>
      <c r="AR33" s="68">
        <f t="shared" si="21"/>
        <v>0</v>
      </c>
      <c r="AS33" s="68">
        <f t="shared" si="21"/>
        <v>0</v>
      </c>
      <c r="AT33" s="68">
        <f t="shared" si="21"/>
        <v>0</v>
      </c>
      <c r="AU33" s="68">
        <f t="shared" si="21"/>
        <v>0</v>
      </c>
      <c r="AV33" s="68">
        <f t="shared" si="21"/>
        <v>0</v>
      </c>
      <c r="AW33" s="68">
        <f t="shared" si="21"/>
        <v>0</v>
      </c>
      <c r="AX33" s="68">
        <f t="shared" si="21"/>
        <v>0</v>
      </c>
      <c r="AY33" s="68">
        <f t="shared" si="21"/>
        <v>0</v>
      </c>
      <c r="AZ33" s="68">
        <f t="shared" si="21"/>
        <v>0</v>
      </c>
      <c r="BA33" s="68">
        <f t="shared" si="21"/>
        <v>0</v>
      </c>
      <c r="BB33" s="68">
        <f t="shared" si="21"/>
        <v>0</v>
      </c>
      <c r="BC33" s="68">
        <f t="shared" si="21"/>
        <v>0</v>
      </c>
      <c r="BD33" s="68">
        <f t="shared" si="21"/>
        <v>0</v>
      </c>
      <c r="BE33" s="68">
        <f t="shared" ref="BE33:BF36" si="22">IF(BE$32&gt;0,0,IF($E33&gt;0,IF(BE$7&lt;LCCPeriod,IF(BE$7/$E33=INT(BE$7/$E33),$F33,0),0),0))</f>
        <v>0</v>
      </c>
      <c r="BF33" s="68">
        <f t="shared" si="22"/>
        <v>0</v>
      </c>
      <c r="BG33" s="67"/>
      <c r="BH33" s="67"/>
    </row>
    <row r="34" spans="1:66" x14ac:dyDescent="0.2">
      <c r="A34" s="42"/>
      <c r="B34" s="67"/>
      <c r="C34" s="155" t="s">
        <v>110</v>
      </c>
      <c r="D34" s="156"/>
      <c r="E34" s="157">
        <v>5</v>
      </c>
      <c r="F34" s="98">
        <v>0</v>
      </c>
      <c r="G34" s="158">
        <f>IF(E34&gt;0,TRUNC((LCCPeriod-1)/E34),0)</f>
        <v>0</v>
      </c>
      <c r="H34" s="114">
        <f>IF(IF(E34&gt;0,(1-((LCCPeriod/E34)-TRUNC(LCCPeriod/E34)))*F34,0)=F34,0,IF(E34&gt;0,(1-((LCCPeriod/E34)-TRUNC(LCCPeriod/E34)))*F34,0))</f>
        <v>0</v>
      </c>
      <c r="I34" s="68">
        <f t="shared" si="19"/>
        <v>0</v>
      </c>
      <c r="J34" s="68">
        <f t="shared" si="19"/>
        <v>0</v>
      </c>
      <c r="K34" s="68">
        <f t="shared" si="19"/>
        <v>0</v>
      </c>
      <c r="L34" s="68">
        <f t="shared" si="19"/>
        <v>0</v>
      </c>
      <c r="M34" s="68">
        <f t="shared" si="19"/>
        <v>0</v>
      </c>
      <c r="N34" s="68">
        <f t="shared" si="19"/>
        <v>0</v>
      </c>
      <c r="O34" s="68">
        <f t="shared" si="19"/>
        <v>0</v>
      </c>
      <c r="P34" s="68">
        <f t="shared" si="19"/>
        <v>0</v>
      </c>
      <c r="Q34" s="68">
        <f t="shared" si="19"/>
        <v>0</v>
      </c>
      <c r="R34" s="68">
        <f t="shared" si="19"/>
        <v>0</v>
      </c>
      <c r="S34" s="68">
        <f t="shared" si="19"/>
        <v>0</v>
      </c>
      <c r="T34" s="68">
        <f t="shared" si="19"/>
        <v>0</v>
      </c>
      <c r="U34" s="68">
        <f t="shared" si="19"/>
        <v>0</v>
      </c>
      <c r="V34" s="68">
        <f t="shared" si="19"/>
        <v>0</v>
      </c>
      <c r="W34" s="68">
        <f t="shared" si="19"/>
        <v>0</v>
      </c>
      <c r="X34" s="68">
        <f t="shared" si="19"/>
        <v>0</v>
      </c>
      <c r="Y34" s="68">
        <f t="shared" si="20"/>
        <v>0</v>
      </c>
      <c r="Z34" s="68">
        <f t="shared" si="20"/>
        <v>0</v>
      </c>
      <c r="AA34" s="68">
        <f t="shared" si="20"/>
        <v>0</v>
      </c>
      <c r="AB34" s="68">
        <f t="shared" si="20"/>
        <v>0</v>
      </c>
      <c r="AC34" s="68">
        <f t="shared" si="20"/>
        <v>0</v>
      </c>
      <c r="AD34" s="68">
        <f t="shared" si="20"/>
        <v>0</v>
      </c>
      <c r="AE34" s="68">
        <f t="shared" si="20"/>
        <v>0</v>
      </c>
      <c r="AF34" s="68">
        <f t="shared" si="20"/>
        <v>0</v>
      </c>
      <c r="AG34" s="68">
        <f t="shared" si="20"/>
        <v>0</v>
      </c>
      <c r="AH34" s="68">
        <f t="shared" si="20"/>
        <v>0</v>
      </c>
      <c r="AI34" s="68">
        <f t="shared" si="20"/>
        <v>0</v>
      </c>
      <c r="AJ34" s="68">
        <f t="shared" si="20"/>
        <v>0</v>
      </c>
      <c r="AK34" s="68">
        <f t="shared" si="20"/>
        <v>0</v>
      </c>
      <c r="AL34" s="68">
        <f t="shared" si="20"/>
        <v>0</v>
      </c>
      <c r="AM34" s="68">
        <f t="shared" si="20"/>
        <v>0</v>
      </c>
      <c r="AN34" s="68">
        <f t="shared" si="20"/>
        <v>0</v>
      </c>
      <c r="AO34" s="68">
        <f t="shared" si="21"/>
        <v>0</v>
      </c>
      <c r="AP34" s="68">
        <f t="shared" si="21"/>
        <v>0</v>
      </c>
      <c r="AQ34" s="68">
        <f t="shared" si="21"/>
        <v>0</v>
      </c>
      <c r="AR34" s="68">
        <f t="shared" si="21"/>
        <v>0</v>
      </c>
      <c r="AS34" s="68">
        <f t="shared" si="21"/>
        <v>0</v>
      </c>
      <c r="AT34" s="68">
        <f t="shared" si="21"/>
        <v>0</v>
      </c>
      <c r="AU34" s="68">
        <f t="shared" si="21"/>
        <v>0</v>
      </c>
      <c r="AV34" s="68">
        <f t="shared" si="21"/>
        <v>0</v>
      </c>
      <c r="AW34" s="68">
        <f t="shared" si="21"/>
        <v>0</v>
      </c>
      <c r="AX34" s="68">
        <f t="shared" si="21"/>
        <v>0</v>
      </c>
      <c r="AY34" s="68">
        <f t="shared" si="21"/>
        <v>0</v>
      </c>
      <c r="AZ34" s="68">
        <f t="shared" si="21"/>
        <v>0</v>
      </c>
      <c r="BA34" s="68">
        <f t="shared" si="21"/>
        <v>0</v>
      </c>
      <c r="BB34" s="68">
        <f t="shared" si="21"/>
        <v>0</v>
      </c>
      <c r="BC34" s="68">
        <f t="shared" si="21"/>
        <v>0</v>
      </c>
      <c r="BD34" s="68">
        <f t="shared" si="21"/>
        <v>0</v>
      </c>
      <c r="BE34" s="68">
        <f t="shared" si="22"/>
        <v>0</v>
      </c>
      <c r="BF34" s="68">
        <f t="shared" si="22"/>
        <v>0</v>
      </c>
      <c r="BG34" s="67"/>
      <c r="BH34" s="67"/>
    </row>
    <row r="35" spans="1:66" x14ac:dyDescent="0.2">
      <c r="A35" s="42"/>
      <c r="B35" s="67"/>
      <c r="C35" s="155" t="s">
        <v>110</v>
      </c>
      <c r="D35" s="156"/>
      <c r="E35" s="157">
        <v>5</v>
      </c>
      <c r="F35" s="98">
        <v>0</v>
      </c>
      <c r="G35" s="158">
        <f>IF(E35&gt;0,TRUNC((LCCPeriod-1)/E35),0)</f>
        <v>0</v>
      </c>
      <c r="H35" s="114">
        <f>IF(IF(E35&gt;0,(1-((LCCPeriod/E35)-TRUNC(LCCPeriod/E35)))*F35,0)=F35,0,IF(E35&gt;0,(1-((LCCPeriod/E35)-TRUNC(LCCPeriod/E35)))*F35,0))</f>
        <v>0</v>
      </c>
      <c r="I35" s="68">
        <f t="shared" si="19"/>
        <v>0</v>
      </c>
      <c r="J35" s="68">
        <f t="shared" si="19"/>
        <v>0</v>
      </c>
      <c r="K35" s="68">
        <f t="shared" si="19"/>
        <v>0</v>
      </c>
      <c r="L35" s="68">
        <f t="shared" si="19"/>
        <v>0</v>
      </c>
      <c r="M35" s="68">
        <f t="shared" si="19"/>
        <v>0</v>
      </c>
      <c r="N35" s="68">
        <f t="shared" si="19"/>
        <v>0</v>
      </c>
      <c r="O35" s="68">
        <f t="shared" si="19"/>
        <v>0</v>
      </c>
      <c r="P35" s="68">
        <f t="shared" si="19"/>
        <v>0</v>
      </c>
      <c r="Q35" s="68">
        <f t="shared" si="19"/>
        <v>0</v>
      </c>
      <c r="R35" s="68">
        <f t="shared" si="19"/>
        <v>0</v>
      </c>
      <c r="S35" s="68">
        <f t="shared" si="19"/>
        <v>0</v>
      </c>
      <c r="T35" s="68">
        <f t="shared" si="19"/>
        <v>0</v>
      </c>
      <c r="U35" s="68">
        <f t="shared" si="19"/>
        <v>0</v>
      </c>
      <c r="V35" s="68">
        <f t="shared" si="19"/>
        <v>0</v>
      </c>
      <c r="W35" s="68">
        <f t="shared" si="19"/>
        <v>0</v>
      </c>
      <c r="X35" s="68">
        <f t="shared" si="19"/>
        <v>0</v>
      </c>
      <c r="Y35" s="68">
        <f t="shared" si="20"/>
        <v>0</v>
      </c>
      <c r="Z35" s="68">
        <f t="shared" si="20"/>
        <v>0</v>
      </c>
      <c r="AA35" s="68">
        <f t="shared" si="20"/>
        <v>0</v>
      </c>
      <c r="AB35" s="68">
        <f t="shared" si="20"/>
        <v>0</v>
      </c>
      <c r="AC35" s="68">
        <f t="shared" si="20"/>
        <v>0</v>
      </c>
      <c r="AD35" s="68">
        <f t="shared" si="20"/>
        <v>0</v>
      </c>
      <c r="AE35" s="68">
        <f t="shared" si="20"/>
        <v>0</v>
      </c>
      <c r="AF35" s="68">
        <f t="shared" si="20"/>
        <v>0</v>
      </c>
      <c r="AG35" s="68">
        <f t="shared" si="20"/>
        <v>0</v>
      </c>
      <c r="AH35" s="68">
        <f t="shared" si="20"/>
        <v>0</v>
      </c>
      <c r="AI35" s="68">
        <f t="shared" si="20"/>
        <v>0</v>
      </c>
      <c r="AJ35" s="68">
        <f t="shared" si="20"/>
        <v>0</v>
      </c>
      <c r="AK35" s="68">
        <f t="shared" si="20"/>
        <v>0</v>
      </c>
      <c r="AL35" s="68">
        <f t="shared" si="20"/>
        <v>0</v>
      </c>
      <c r="AM35" s="68">
        <f t="shared" si="20"/>
        <v>0</v>
      </c>
      <c r="AN35" s="68">
        <f t="shared" si="20"/>
        <v>0</v>
      </c>
      <c r="AO35" s="68">
        <f t="shared" si="21"/>
        <v>0</v>
      </c>
      <c r="AP35" s="68">
        <f t="shared" si="21"/>
        <v>0</v>
      </c>
      <c r="AQ35" s="68">
        <f t="shared" si="21"/>
        <v>0</v>
      </c>
      <c r="AR35" s="68">
        <f t="shared" si="21"/>
        <v>0</v>
      </c>
      <c r="AS35" s="68">
        <f t="shared" si="21"/>
        <v>0</v>
      </c>
      <c r="AT35" s="68">
        <f t="shared" si="21"/>
        <v>0</v>
      </c>
      <c r="AU35" s="68">
        <f t="shared" si="21"/>
        <v>0</v>
      </c>
      <c r="AV35" s="68">
        <f t="shared" si="21"/>
        <v>0</v>
      </c>
      <c r="AW35" s="68">
        <f t="shared" si="21"/>
        <v>0</v>
      </c>
      <c r="AX35" s="68">
        <f t="shared" si="21"/>
        <v>0</v>
      </c>
      <c r="AY35" s="68">
        <f t="shared" si="21"/>
        <v>0</v>
      </c>
      <c r="AZ35" s="68">
        <f t="shared" si="21"/>
        <v>0</v>
      </c>
      <c r="BA35" s="68">
        <f t="shared" si="21"/>
        <v>0</v>
      </c>
      <c r="BB35" s="68">
        <f t="shared" si="21"/>
        <v>0</v>
      </c>
      <c r="BC35" s="68">
        <f t="shared" si="21"/>
        <v>0</v>
      </c>
      <c r="BD35" s="68">
        <f t="shared" si="21"/>
        <v>0</v>
      </c>
      <c r="BE35" s="68">
        <f t="shared" si="22"/>
        <v>0</v>
      </c>
      <c r="BF35" s="68">
        <f t="shared" si="22"/>
        <v>0</v>
      </c>
      <c r="BG35" s="67"/>
      <c r="BH35" s="67"/>
    </row>
    <row r="36" spans="1:66" ht="15" x14ac:dyDescent="0.35">
      <c r="A36" s="42"/>
      <c r="B36" s="67"/>
      <c r="C36" s="155" t="s">
        <v>110</v>
      </c>
      <c r="D36" s="156"/>
      <c r="E36" s="157">
        <v>5</v>
      </c>
      <c r="F36" s="98">
        <v>0</v>
      </c>
      <c r="G36" s="158">
        <f>IF(E36&gt;0,TRUNC((LCCPeriod-1)/E36),0)</f>
        <v>0</v>
      </c>
      <c r="H36" s="115">
        <f>IF(IF(E36&gt;0,(1-((LCCPeriod/E36)-TRUNC(LCCPeriod/E36)))*F36,0)=F36,0,IF(E36&gt;0,(1-((LCCPeriod/E36)-TRUNC(LCCPeriod/E36)))*F36,0))</f>
        <v>0</v>
      </c>
      <c r="I36" s="160">
        <f t="shared" si="19"/>
        <v>0</v>
      </c>
      <c r="J36" s="160">
        <f t="shared" si="19"/>
        <v>0</v>
      </c>
      <c r="K36" s="160">
        <f t="shared" si="19"/>
        <v>0</v>
      </c>
      <c r="L36" s="160">
        <f t="shared" si="19"/>
        <v>0</v>
      </c>
      <c r="M36" s="160">
        <f t="shared" si="19"/>
        <v>0</v>
      </c>
      <c r="N36" s="160">
        <f t="shared" si="19"/>
        <v>0</v>
      </c>
      <c r="O36" s="160">
        <f t="shared" si="19"/>
        <v>0</v>
      </c>
      <c r="P36" s="160">
        <f t="shared" si="19"/>
        <v>0</v>
      </c>
      <c r="Q36" s="160">
        <f t="shared" si="19"/>
        <v>0</v>
      </c>
      <c r="R36" s="160">
        <f t="shared" si="19"/>
        <v>0</v>
      </c>
      <c r="S36" s="160">
        <f t="shared" si="19"/>
        <v>0</v>
      </c>
      <c r="T36" s="160">
        <f t="shared" si="19"/>
        <v>0</v>
      </c>
      <c r="U36" s="160">
        <f t="shared" si="19"/>
        <v>0</v>
      </c>
      <c r="V36" s="160">
        <f t="shared" si="19"/>
        <v>0</v>
      </c>
      <c r="W36" s="160">
        <f t="shared" si="19"/>
        <v>0</v>
      </c>
      <c r="X36" s="160">
        <f t="shared" si="19"/>
        <v>0</v>
      </c>
      <c r="Y36" s="160">
        <f t="shared" si="20"/>
        <v>0</v>
      </c>
      <c r="Z36" s="160">
        <f t="shared" si="20"/>
        <v>0</v>
      </c>
      <c r="AA36" s="160">
        <f t="shared" si="20"/>
        <v>0</v>
      </c>
      <c r="AB36" s="160">
        <f t="shared" si="20"/>
        <v>0</v>
      </c>
      <c r="AC36" s="160">
        <f t="shared" si="20"/>
        <v>0</v>
      </c>
      <c r="AD36" s="160">
        <f t="shared" si="20"/>
        <v>0</v>
      </c>
      <c r="AE36" s="160">
        <f t="shared" si="20"/>
        <v>0</v>
      </c>
      <c r="AF36" s="160">
        <f t="shared" si="20"/>
        <v>0</v>
      </c>
      <c r="AG36" s="160">
        <f t="shared" si="20"/>
        <v>0</v>
      </c>
      <c r="AH36" s="160">
        <f t="shared" si="20"/>
        <v>0</v>
      </c>
      <c r="AI36" s="160">
        <f t="shared" si="20"/>
        <v>0</v>
      </c>
      <c r="AJ36" s="160">
        <f t="shared" si="20"/>
        <v>0</v>
      </c>
      <c r="AK36" s="160">
        <f t="shared" si="20"/>
        <v>0</v>
      </c>
      <c r="AL36" s="160">
        <f t="shared" si="20"/>
        <v>0</v>
      </c>
      <c r="AM36" s="160">
        <f t="shared" si="20"/>
        <v>0</v>
      </c>
      <c r="AN36" s="160">
        <f t="shared" si="20"/>
        <v>0</v>
      </c>
      <c r="AO36" s="160">
        <f t="shared" si="21"/>
        <v>0</v>
      </c>
      <c r="AP36" s="160">
        <f t="shared" si="21"/>
        <v>0</v>
      </c>
      <c r="AQ36" s="160">
        <f t="shared" si="21"/>
        <v>0</v>
      </c>
      <c r="AR36" s="160">
        <f t="shared" si="21"/>
        <v>0</v>
      </c>
      <c r="AS36" s="160">
        <f t="shared" si="21"/>
        <v>0</v>
      </c>
      <c r="AT36" s="160">
        <f t="shared" si="21"/>
        <v>0</v>
      </c>
      <c r="AU36" s="160">
        <f t="shared" si="21"/>
        <v>0</v>
      </c>
      <c r="AV36" s="160">
        <f t="shared" si="21"/>
        <v>0</v>
      </c>
      <c r="AW36" s="160">
        <f t="shared" si="21"/>
        <v>0</v>
      </c>
      <c r="AX36" s="160">
        <f t="shared" si="21"/>
        <v>0</v>
      </c>
      <c r="AY36" s="160">
        <f t="shared" si="21"/>
        <v>0</v>
      </c>
      <c r="AZ36" s="160">
        <f t="shared" si="21"/>
        <v>0</v>
      </c>
      <c r="BA36" s="160">
        <f t="shared" si="21"/>
        <v>0</v>
      </c>
      <c r="BB36" s="160">
        <f t="shared" si="21"/>
        <v>0</v>
      </c>
      <c r="BC36" s="160">
        <f t="shared" si="21"/>
        <v>0</v>
      </c>
      <c r="BD36" s="160">
        <f t="shared" si="21"/>
        <v>0</v>
      </c>
      <c r="BE36" s="160">
        <f t="shared" si="22"/>
        <v>0</v>
      </c>
      <c r="BF36" s="160">
        <f t="shared" si="22"/>
        <v>0</v>
      </c>
      <c r="BG36" s="67"/>
      <c r="BH36" s="67"/>
    </row>
    <row r="37" spans="1:66" x14ac:dyDescent="0.2">
      <c r="A37" s="42"/>
      <c r="B37" s="67"/>
      <c r="C37" s="40"/>
      <c r="D37" s="67"/>
      <c r="E37" s="68"/>
      <c r="F37" s="161" t="str">
        <f>IF((F25+F32)&gt;F13,"Oops, too much alloction!"," ")</f>
        <v xml:space="preserve"> </v>
      </c>
      <c r="G37" s="158"/>
      <c r="H37" s="113">
        <f>SUM(H32:H36)</f>
        <v>0</v>
      </c>
      <c r="I37" s="159">
        <f>SUM(I32:I36)</f>
        <v>0</v>
      </c>
      <c r="J37" s="159">
        <f>SUM(J32:J36)</f>
        <v>0</v>
      </c>
      <c r="K37" s="159">
        <f t="shared" ref="K37:BF37" si="23">SUM(K32:K36)</f>
        <v>0</v>
      </c>
      <c r="L37" s="159">
        <f t="shared" si="23"/>
        <v>0</v>
      </c>
      <c r="M37" s="159">
        <f t="shared" si="23"/>
        <v>0</v>
      </c>
      <c r="N37" s="159">
        <f t="shared" si="23"/>
        <v>0</v>
      </c>
      <c r="O37" s="159">
        <f t="shared" si="23"/>
        <v>0</v>
      </c>
      <c r="P37" s="159">
        <f t="shared" si="23"/>
        <v>0</v>
      </c>
      <c r="Q37" s="159">
        <f t="shared" si="23"/>
        <v>0</v>
      </c>
      <c r="R37" s="159">
        <f t="shared" si="23"/>
        <v>0</v>
      </c>
      <c r="S37" s="159">
        <f t="shared" si="23"/>
        <v>0</v>
      </c>
      <c r="T37" s="159">
        <f t="shared" si="23"/>
        <v>0</v>
      </c>
      <c r="U37" s="159">
        <f t="shared" si="23"/>
        <v>0</v>
      </c>
      <c r="V37" s="159">
        <f t="shared" si="23"/>
        <v>0</v>
      </c>
      <c r="W37" s="159">
        <f t="shared" si="23"/>
        <v>0</v>
      </c>
      <c r="X37" s="159">
        <f t="shared" si="23"/>
        <v>0</v>
      </c>
      <c r="Y37" s="159">
        <f t="shared" si="23"/>
        <v>0</v>
      </c>
      <c r="Z37" s="159">
        <f t="shared" si="23"/>
        <v>0</v>
      </c>
      <c r="AA37" s="159">
        <f t="shared" si="23"/>
        <v>0</v>
      </c>
      <c r="AB37" s="159">
        <f t="shared" si="23"/>
        <v>0</v>
      </c>
      <c r="AC37" s="159">
        <f t="shared" si="23"/>
        <v>0</v>
      </c>
      <c r="AD37" s="159">
        <f t="shared" si="23"/>
        <v>0</v>
      </c>
      <c r="AE37" s="159">
        <f t="shared" si="23"/>
        <v>0</v>
      </c>
      <c r="AF37" s="159">
        <f t="shared" si="23"/>
        <v>0</v>
      </c>
      <c r="AG37" s="159">
        <f t="shared" si="23"/>
        <v>0</v>
      </c>
      <c r="AH37" s="159">
        <f t="shared" si="23"/>
        <v>0</v>
      </c>
      <c r="AI37" s="159">
        <f t="shared" si="23"/>
        <v>0</v>
      </c>
      <c r="AJ37" s="159">
        <f t="shared" si="23"/>
        <v>0</v>
      </c>
      <c r="AK37" s="159">
        <f t="shared" si="23"/>
        <v>0</v>
      </c>
      <c r="AL37" s="159">
        <f t="shared" si="23"/>
        <v>0</v>
      </c>
      <c r="AM37" s="159">
        <f t="shared" si="23"/>
        <v>0</v>
      </c>
      <c r="AN37" s="159">
        <f t="shared" si="23"/>
        <v>0</v>
      </c>
      <c r="AO37" s="159">
        <f t="shared" si="23"/>
        <v>0</v>
      </c>
      <c r="AP37" s="159">
        <f t="shared" si="23"/>
        <v>0</v>
      </c>
      <c r="AQ37" s="159">
        <f t="shared" si="23"/>
        <v>0</v>
      </c>
      <c r="AR37" s="159">
        <f t="shared" si="23"/>
        <v>0</v>
      </c>
      <c r="AS37" s="159">
        <f t="shared" si="23"/>
        <v>0</v>
      </c>
      <c r="AT37" s="159">
        <f t="shared" si="23"/>
        <v>0</v>
      </c>
      <c r="AU37" s="159">
        <f t="shared" si="23"/>
        <v>0</v>
      </c>
      <c r="AV37" s="159">
        <f t="shared" si="23"/>
        <v>0</v>
      </c>
      <c r="AW37" s="159">
        <f t="shared" si="23"/>
        <v>0</v>
      </c>
      <c r="AX37" s="159">
        <f t="shared" si="23"/>
        <v>0</v>
      </c>
      <c r="AY37" s="159">
        <f t="shared" si="23"/>
        <v>0</v>
      </c>
      <c r="AZ37" s="159">
        <f t="shared" si="23"/>
        <v>0</v>
      </c>
      <c r="BA37" s="159">
        <f t="shared" si="23"/>
        <v>0</v>
      </c>
      <c r="BB37" s="159">
        <f t="shared" si="23"/>
        <v>0</v>
      </c>
      <c r="BC37" s="159">
        <f t="shared" si="23"/>
        <v>0</v>
      </c>
      <c r="BD37" s="159">
        <f t="shared" si="23"/>
        <v>0</v>
      </c>
      <c r="BE37" s="159">
        <f t="shared" si="23"/>
        <v>0</v>
      </c>
      <c r="BF37" s="159">
        <f t="shared" si="23"/>
        <v>0</v>
      </c>
      <c r="BG37" s="67"/>
      <c r="BH37" s="67"/>
    </row>
    <row r="38" spans="1:66" ht="15" x14ac:dyDescent="0.35">
      <c r="A38" s="42"/>
      <c r="B38" s="74" t="s">
        <v>100</v>
      </c>
      <c r="C38" s="40"/>
      <c r="D38" s="67"/>
      <c r="E38" s="68"/>
      <c r="F38" s="69"/>
      <c r="G38" s="72"/>
      <c r="H38" s="116"/>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row>
    <row r="39" spans="1:66" x14ac:dyDescent="0.2">
      <c r="A39" s="42"/>
      <c r="B39" s="67"/>
      <c r="C39" s="162" t="s">
        <v>90</v>
      </c>
      <c r="D39" s="156"/>
      <c r="E39" s="163">
        <v>25</v>
      </c>
      <c r="F39" s="98">
        <v>0</v>
      </c>
      <c r="G39" s="158">
        <f>IF(E39&gt;0,TRUNC((LCCPeriod-1-E40)/E39+1),0)</f>
        <v>0</v>
      </c>
      <c r="H39" s="113">
        <f>IF(IF(E39&gt;0,(1-(((LCCPeriod-E40)/E39)-TRUNC((LCCPeriod-E40)/E39)))*F39,0)=F39,0,IF(E39&gt;0,(1-(((LCCPeriod-E40)/E39)-TRUNC((LCCPeriod-E40)/E39)))*F39,0))</f>
        <v>0</v>
      </c>
      <c r="I39" s="159">
        <f t="shared" ref="I39:BF39" si="24">IF(I$7=$E40,$F39,IF(I$7&gt;$E40,IF(I$7&lt;LCCPeriod,IF((I$7-$E40)/($E39)=INT((I$7-$E40)/($E39)),$F39,0),0),0))</f>
        <v>0</v>
      </c>
      <c r="J39" s="159">
        <f t="shared" si="24"/>
        <v>0</v>
      </c>
      <c r="K39" s="159">
        <f t="shared" si="24"/>
        <v>0</v>
      </c>
      <c r="L39" s="159">
        <f t="shared" si="24"/>
        <v>0</v>
      </c>
      <c r="M39" s="159">
        <f t="shared" si="24"/>
        <v>0</v>
      </c>
      <c r="N39" s="159">
        <f t="shared" si="24"/>
        <v>0</v>
      </c>
      <c r="O39" s="159">
        <f t="shared" si="24"/>
        <v>0</v>
      </c>
      <c r="P39" s="159">
        <f t="shared" si="24"/>
        <v>0</v>
      </c>
      <c r="Q39" s="159">
        <f t="shared" si="24"/>
        <v>0</v>
      </c>
      <c r="R39" s="159">
        <f t="shared" si="24"/>
        <v>0</v>
      </c>
      <c r="S39" s="159">
        <f t="shared" si="24"/>
        <v>0</v>
      </c>
      <c r="T39" s="159">
        <f t="shared" si="24"/>
        <v>0</v>
      </c>
      <c r="U39" s="159">
        <f t="shared" si="24"/>
        <v>0</v>
      </c>
      <c r="V39" s="159">
        <f t="shared" si="24"/>
        <v>0</v>
      </c>
      <c r="W39" s="159">
        <f t="shared" si="24"/>
        <v>0</v>
      </c>
      <c r="X39" s="159">
        <f t="shared" si="24"/>
        <v>0</v>
      </c>
      <c r="Y39" s="159">
        <f t="shared" si="24"/>
        <v>0</v>
      </c>
      <c r="Z39" s="159">
        <f t="shared" si="24"/>
        <v>0</v>
      </c>
      <c r="AA39" s="159">
        <f t="shared" si="24"/>
        <v>0</v>
      </c>
      <c r="AB39" s="159">
        <f t="shared" si="24"/>
        <v>0</v>
      </c>
      <c r="AC39" s="159">
        <f t="shared" si="24"/>
        <v>0</v>
      </c>
      <c r="AD39" s="159">
        <f t="shared" si="24"/>
        <v>0</v>
      </c>
      <c r="AE39" s="159">
        <f t="shared" si="24"/>
        <v>0</v>
      </c>
      <c r="AF39" s="159">
        <f t="shared" si="24"/>
        <v>0</v>
      </c>
      <c r="AG39" s="159">
        <f t="shared" si="24"/>
        <v>0</v>
      </c>
      <c r="AH39" s="159">
        <f t="shared" si="24"/>
        <v>0</v>
      </c>
      <c r="AI39" s="159">
        <f t="shared" si="24"/>
        <v>0</v>
      </c>
      <c r="AJ39" s="159">
        <f t="shared" si="24"/>
        <v>0</v>
      </c>
      <c r="AK39" s="159">
        <f t="shared" si="24"/>
        <v>0</v>
      </c>
      <c r="AL39" s="159">
        <f t="shared" si="24"/>
        <v>0</v>
      </c>
      <c r="AM39" s="159">
        <f t="shared" si="24"/>
        <v>0</v>
      </c>
      <c r="AN39" s="159">
        <f t="shared" si="24"/>
        <v>0</v>
      </c>
      <c r="AO39" s="159">
        <f t="shared" si="24"/>
        <v>0</v>
      </c>
      <c r="AP39" s="159">
        <f t="shared" si="24"/>
        <v>0</v>
      </c>
      <c r="AQ39" s="159">
        <f t="shared" si="24"/>
        <v>0</v>
      </c>
      <c r="AR39" s="159">
        <f t="shared" si="24"/>
        <v>0</v>
      </c>
      <c r="AS39" s="159">
        <f t="shared" si="24"/>
        <v>0</v>
      </c>
      <c r="AT39" s="159">
        <f t="shared" si="24"/>
        <v>0</v>
      </c>
      <c r="AU39" s="159">
        <f t="shared" si="24"/>
        <v>0</v>
      </c>
      <c r="AV39" s="159">
        <f t="shared" si="24"/>
        <v>0</v>
      </c>
      <c r="AW39" s="159">
        <f t="shared" si="24"/>
        <v>0</v>
      </c>
      <c r="AX39" s="159">
        <f t="shared" si="24"/>
        <v>0</v>
      </c>
      <c r="AY39" s="159">
        <f t="shared" si="24"/>
        <v>0</v>
      </c>
      <c r="AZ39" s="159">
        <f t="shared" si="24"/>
        <v>0</v>
      </c>
      <c r="BA39" s="159">
        <f t="shared" si="24"/>
        <v>0</v>
      </c>
      <c r="BB39" s="159">
        <f t="shared" si="24"/>
        <v>0</v>
      </c>
      <c r="BC39" s="159">
        <f t="shared" si="24"/>
        <v>0</v>
      </c>
      <c r="BD39" s="159">
        <f t="shared" si="24"/>
        <v>0</v>
      </c>
      <c r="BE39" s="159">
        <f t="shared" si="24"/>
        <v>0</v>
      </c>
      <c r="BF39" s="159">
        <f t="shared" si="24"/>
        <v>0</v>
      </c>
      <c r="BG39" s="67"/>
      <c r="BH39" s="67"/>
    </row>
    <row r="40" spans="1:66" x14ac:dyDescent="0.2">
      <c r="A40" s="42"/>
      <c r="B40" s="67"/>
      <c r="C40" s="67"/>
      <c r="D40" s="164" t="s">
        <v>114</v>
      </c>
      <c r="E40" s="165">
        <v>20</v>
      </c>
      <c r="F40" s="67"/>
      <c r="G40" s="158"/>
      <c r="H40" s="113"/>
      <c r="I40" s="68"/>
      <c r="J40" s="68"/>
      <c r="K40" s="68"/>
      <c r="L40" s="68"/>
      <c r="M40" s="68"/>
      <c r="N40" s="68"/>
      <c r="O40" s="68"/>
      <c r="P40" s="68"/>
      <c r="Q40" s="166"/>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7"/>
      <c r="BH40" s="67"/>
    </row>
    <row r="41" spans="1:66" x14ac:dyDescent="0.2">
      <c r="A41" s="42"/>
      <c r="B41" s="67"/>
      <c r="C41" s="162" t="s">
        <v>90</v>
      </c>
      <c r="D41" s="156"/>
      <c r="E41" s="163">
        <v>10</v>
      </c>
      <c r="F41" s="98">
        <v>0</v>
      </c>
      <c r="G41" s="158">
        <f>IF(E41&gt;0,TRUNC((LCCPeriod-1-E42)/E41+1),0)</f>
        <v>-1</v>
      </c>
      <c r="H41" s="113">
        <f>IF(IF(E41&gt;0,(1-(((LCCPeriod-E42)/E41)-TRUNC((LCCPeriod-E42)/E41)))*F41,0)=F41,0,IF(E41&gt;0,(1-(((LCCPeriod-E42)/E41)-TRUNC((LCCPeriod-E42)/E41)))*F41,0))</f>
        <v>0</v>
      </c>
      <c r="I41" s="159">
        <f t="shared" ref="I41:BF41" si="25">IF(I$7=$E42,$F41,IF(I$7&gt;$E42,IF(I$7&lt;LCCPeriod,IF((I$7-$E42)/($E41)=INT((I$7-$E42)/($E41)),$F41,0),0),0))</f>
        <v>0</v>
      </c>
      <c r="J41" s="159">
        <f t="shared" si="25"/>
        <v>0</v>
      </c>
      <c r="K41" s="159">
        <f t="shared" si="25"/>
        <v>0</v>
      </c>
      <c r="L41" s="159">
        <f t="shared" si="25"/>
        <v>0</v>
      </c>
      <c r="M41" s="159">
        <f t="shared" si="25"/>
        <v>0</v>
      </c>
      <c r="N41" s="159">
        <f t="shared" si="25"/>
        <v>0</v>
      </c>
      <c r="O41" s="159">
        <f t="shared" si="25"/>
        <v>0</v>
      </c>
      <c r="P41" s="159">
        <f t="shared" si="25"/>
        <v>0</v>
      </c>
      <c r="Q41" s="159">
        <f t="shared" si="25"/>
        <v>0</v>
      </c>
      <c r="R41" s="159">
        <f t="shared" si="25"/>
        <v>0</v>
      </c>
      <c r="S41" s="159">
        <f t="shared" si="25"/>
        <v>0</v>
      </c>
      <c r="T41" s="159">
        <f t="shared" si="25"/>
        <v>0</v>
      </c>
      <c r="U41" s="159">
        <f t="shared" si="25"/>
        <v>0</v>
      </c>
      <c r="V41" s="159">
        <f t="shared" si="25"/>
        <v>0</v>
      </c>
      <c r="W41" s="159">
        <f t="shared" si="25"/>
        <v>0</v>
      </c>
      <c r="X41" s="159">
        <f t="shared" si="25"/>
        <v>0</v>
      </c>
      <c r="Y41" s="159">
        <f t="shared" si="25"/>
        <v>0</v>
      </c>
      <c r="Z41" s="159">
        <f t="shared" si="25"/>
        <v>0</v>
      </c>
      <c r="AA41" s="159">
        <f t="shared" si="25"/>
        <v>0</v>
      </c>
      <c r="AB41" s="159">
        <f t="shared" si="25"/>
        <v>0</v>
      </c>
      <c r="AC41" s="159">
        <f t="shared" si="25"/>
        <v>0</v>
      </c>
      <c r="AD41" s="159">
        <f t="shared" si="25"/>
        <v>0</v>
      </c>
      <c r="AE41" s="159">
        <f t="shared" si="25"/>
        <v>0</v>
      </c>
      <c r="AF41" s="159">
        <f t="shared" si="25"/>
        <v>0</v>
      </c>
      <c r="AG41" s="159">
        <f t="shared" si="25"/>
        <v>0</v>
      </c>
      <c r="AH41" s="159">
        <f t="shared" si="25"/>
        <v>0</v>
      </c>
      <c r="AI41" s="159">
        <f t="shared" si="25"/>
        <v>0</v>
      </c>
      <c r="AJ41" s="159">
        <f t="shared" si="25"/>
        <v>0</v>
      </c>
      <c r="AK41" s="159">
        <f t="shared" si="25"/>
        <v>0</v>
      </c>
      <c r="AL41" s="159">
        <f t="shared" si="25"/>
        <v>0</v>
      </c>
      <c r="AM41" s="159">
        <f t="shared" si="25"/>
        <v>0</v>
      </c>
      <c r="AN41" s="159">
        <f t="shared" si="25"/>
        <v>0</v>
      </c>
      <c r="AO41" s="159">
        <f t="shared" si="25"/>
        <v>0</v>
      </c>
      <c r="AP41" s="159">
        <f t="shared" si="25"/>
        <v>0</v>
      </c>
      <c r="AQ41" s="159">
        <f t="shared" si="25"/>
        <v>0</v>
      </c>
      <c r="AR41" s="159">
        <f t="shared" si="25"/>
        <v>0</v>
      </c>
      <c r="AS41" s="159">
        <f t="shared" si="25"/>
        <v>0</v>
      </c>
      <c r="AT41" s="159">
        <f t="shared" si="25"/>
        <v>0</v>
      </c>
      <c r="AU41" s="159">
        <f t="shared" si="25"/>
        <v>0</v>
      </c>
      <c r="AV41" s="159">
        <f t="shared" si="25"/>
        <v>0</v>
      </c>
      <c r="AW41" s="159">
        <f t="shared" si="25"/>
        <v>0</v>
      </c>
      <c r="AX41" s="159">
        <f t="shared" si="25"/>
        <v>0</v>
      </c>
      <c r="AY41" s="159">
        <f t="shared" si="25"/>
        <v>0</v>
      </c>
      <c r="AZ41" s="159">
        <f t="shared" si="25"/>
        <v>0</v>
      </c>
      <c r="BA41" s="159">
        <f t="shared" si="25"/>
        <v>0</v>
      </c>
      <c r="BB41" s="159">
        <f t="shared" si="25"/>
        <v>0</v>
      </c>
      <c r="BC41" s="159">
        <f t="shared" si="25"/>
        <v>0</v>
      </c>
      <c r="BD41" s="159">
        <f t="shared" si="25"/>
        <v>0</v>
      </c>
      <c r="BE41" s="159">
        <f t="shared" si="25"/>
        <v>0</v>
      </c>
      <c r="BF41" s="159">
        <f t="shared" si="25"/>
        <v>0</v>
      </c>
      <c r="BG41" s="67"/>
      <c r="BH41" s="67"/>
    </row>
    <row r="42" spans="1:66" ht="15" x14ac:dyDescent="0.35">
      <c r="A42" s="42"/>
      <c r="B42" s="67"/>
      <c r="C42" s="67"/>
      <c r="D42" s="164" t="s">
        <v>114</v>
      </c>
      <c r="E42" s="165">
        <v>20</v>
      </c>
      <c r="F42" s="67"/>
      <c r="G42" s="158"/>
      <c r="H42" s="167" t="s">
        <v>35</v>
      </c>
      <c r="I42" s="168" t="s">
        <v>35</v>
      </c>
      <c r="J42" s="168" t="s">
        <v>35</v>
      </c>
      <c r="K42" s="168" t="s">
        <v>35</v>
      </c>
      <c r="L42" s="168" t="s">
        <v>35</v>
      </c>
      <c r="M42" s="168" t="s">
        <v>35</v>
      </c>
      <c r="N42" s="168" t="s">
        <v>35</v>
      </c>
      <c r="O42" s="168" t="s">
        <v>35</v>
      </c>
      <c r="P42" s="168" t="s">
        <v>35</v>
      </c>
      <c r="Q42" s="168" t="s">
        <v>35</v>
      </c>
      <c r="R42" s="168" t="s">
        <v>35</v>
      </c>
      <c r="S42" s="168" t="s">
        <v>35</v>
      </c>
      <c r="T42" s="168" t="s">
        <v>35</v>
      </c>
      <c r="U42" s="168" t="s">
        <v>35</v>
      </c>
      <c r="V42" s="168" t="s">
        <v>35</v>
      </c>
      <c r="W42" s="168" t="s">
        <v>35</v>
      </c>
      <c r="X42" s="168" t="s">
        <v>35</v>
      </c>
      <c r="Y42" s="168" t="s">
        <v>35</v>
      </c>
      <c r="Z42" s="168" t="s">
        <v>35</v>
      </c>
      <c r="AA42" s="168" t="s">
        <v>35</v>
      </c>
      <c r="AB42" s="168" t="s">
        <v>35</v>
      </c>
      <c r="AC42" s="168" t="s">
        <v>35</v>
      </c>
      <c r="AD42" s="168" t="s">
        <v>35</v>
      </c>
      <c r="AE42" s="168" t="s">
        <v>35</v>
      </c>
      <c r="AF42" s="168" t="s">
        <v>35</v>
      </c>
      <c r="AG42" s="168" t="s">
        <v>35</v>
      </c>
      <c r="AH42" s="168" t="s">
        <v>35</v>
      </c>
      <c r="AI42" s="168" t="s">
        <v>35</v>
      </c>
      <c r="AJ42" s="168" t="s">
        <v>35</v>
      </c>
      <c r="AK42" s="168" t="s">
        <v>35</v>
      </c>
      <c r="AL42" s="168" t="s">
        <v>35</v>
      </c>
      <c r="AM42" s="168" t="s">
        <v>35</v>
      </c>
      <c r="AN42" s="168" t="s">
        <v>35</v>
      </c>
      <c r="AO42" s="168" t="s">
        <v>35</v>
      </c>
      <c r="AP42" s="168" t="s">
        <v>35</v>
      </c>
      <c r="AQ42" s="168" t="s">
        <v>35</v>
      </c>
      <c r="AR42" s="168" t="s">
        <v>35</v>
      </c>
      <c r="AS42" s="168" t="s">
        <v>35</v>
      </c>
      <c r="AT42" s="168" t="s">
        <v>35</v>
      </c>
      <c r="AU42" s="168" t="s">
        <v>35</v>
      </c>
      <c r="AV42" s="168" t="s">
        <v>35</v>
      </c>
      <c r="AW42" s="168" t="s">
        <v>35</v>
      </c>
      <c r="AX42" s="168" t="s">
        <v>35</v>
      </c>
      <c r="AY42" s="168" t="s">
        <v>35</v>
      </c>
      <c r="AZ42" s="168" t="s">
        <v>35</v>
      </c>
      <c r="BA42" s="168" t="s">
        <v>35</v>
      </c>
      <c r="BB42" s="168" t="s">
        <v>35</v>
      </c>
      <c r="BC42" s="168" t="s">
        <v>35</v>
      </c>
      <c r="BD42" s="168" t="s">
        <v>35</v>
      </c>
      <c r="BE42" s="168" t="s">
        <v>35</v>
      </c>
      <c r="BF42" s="168" t="s">
        <v>35</v>
      </c>
      <c r="BG42" s="67"/>
      <c r="BH42" s="67"/>
    </row>
    <row r="43" spans="1:66" ht="15" x14ac:dyDescent="0.35">
      <c r="A43" s="42"/>
      <c r="B43" s="67"/>
      <c r="C43" s="40" t="s">
        <v>92</v>
      </c>
      <c r="D43" s="42"/>
      <c r="E43" s="67"/>
      <c r="F43" s="67"/>
      <c r="G43" s="158"/>
      <c r="H43" s="117">
        <f>SUM(H39:H41)</f>
        <v>0</v>
      </c>
      <c r="I43" s="169">
        <f>SUM(I39:I41)</f>
        <v>0</v>
      </c>
      <c r="J43" s="169">
        <f>SUM(J39:J41)</f>
        <v>0</v>
      </c>
      <c r="K43" s="169">
        <f>SUM(K39:K41)</f>
        <v>0</v>
      </c>
      <c r="L43" s="169">
        <f>SUM(L39:L41)</f>
        <v>0</v>
      </c>
      <c r="M43" s="169">
        <f t="shared" ref="M43:BF43" si="26">SUM(M39:M41)</f>
        <v>0</v>
      </c>
      <c r="N43" s="169">
        <f t="shared" si="26"/>
        <v>0</v>
      </c>
      <c r="O43" s="169">
        <f t="shared" si="26"/>
        <v>0</v>
      </c>
      <c r="P43" s="169">
        <f t="shared" si="26"/>
        <v>0</v>
      </c>
      <c r="Q43" s="169">
        <f t="shared" si="26"/>
        <v>0</v>
      </c>
      <c r="R43" s="169">
        <f t="shared" si="26"/>
        <v>0</v>
      </c>
      <c r="S43" s="169">
        <f t="shared" si="26"/>
        <v>0</v>
      </c>
      <c r="T43" s="169">
        <f t="shared" si="26"/>
        <v>0</v>
      </c>
      <c r="U43" s="169">
        <f t="shared" si="26"/>
        <v>0</v>
      </c>
      <c r="V43" s="169">
        <f t="shared" si="26"/>
        <v>0</v>
      </c>
      <c r="W43" s="169">
        <f t="shared" si="26"/>
        <v>0</v>
      </c>
      <c r="X43" s="169">
        <f t="shared" si="26"/>
        <v>0</v>
      </c>
      <c r="Y43" s="169">
        <f t="shared" si="26"/>
        <v>0</v>
      </c>
      <c r="Z43" s="169">
        <f t="shared" si="26"/>
        <v>0</v>
      </c>
      <c r="AA43" s="169">
        <f t="shared" si="26"/>
        <v>0</v>
      </c>
      <c r="AB43" s="169">
        <f t="shared" si="26"/>
        <v>0</v>
      </c>
      <c r="AC43" s="169">
        <f t="shared" si="26"/>
        <v>0</v>
      </c>
      <c r="AD43" s="169">
        <f t="shared" si="26"/>
        <v>0</v>
      </c>
      <c r="AE43" s="169">
        <f t="shared" si="26"/>
        <v>0</v>
      </c>
      <c r="AF43" s="169">
        <f t="shared" si="26"/>
        <v>0</v>
      </c>
      <c r="AG43" s="169">
        <f t="shared" si="26"/>
        <v>0</v>
      </c>
      <c r="AH43" s="169">
        <f t="shared" si="26"/>
        <v>0</v>
      </c>
      <c r="AI43" s="169">
        <f t="shared" si="26"/>
        <v>0</v>
      </c>
      <c r="AJ43" s="169">
        <f t="shared" si="26"/>
        <v>0</v>
      </c>
      <c r="AK43" s="169">
        <f t="shared" si="26"/>
        <v>0</v>
      </c>
      <c r="AL43" s="169">
        <f t="shared" si="26"/>
        <v>0</v>
      </c>
      <c r="AM43" s="169">
        <f t="shared" si="26"/>
        <v>0</v>
      </c>
      <c r="AN43" s="169">
        <f t="shared" si="26"/>
        <v>0</v>
      </c>
      <c r="AO43" s="169">
        <f t="shared" si="26"/>
        <v>0</v>
      </c>
      <c r="AP43" s="169">
        <f t="shared" si="26"/>
        <v>0</v>
      </c>
      <c r="AQ43" s="169">
        <f t="shared" si="26"/>
        <v>0</v>
      </c>
      <c r="AR43" s="169">
        <f t="shared" si="26"/>
        <v>0</v>
      </c>
      <c r="AS43" s="169">
        <f t="shared" si="26"/>
        <v>0</v>
      </c>
      <c r="AT43" s="169">
        <f t="shared" si="26"/>
        <v>0</v>
      </c>
      <c r="AU43" s="169">
        <f t="shared" si="26"/>
        <v>0</v>
      </c>
      <c r="AV43" s="169">
        <f t="shared" si="26"/>
        <v>0</v>
      </c>
      <c r="AW43" s="169">
        <f t="shared" si="26"/>
        <v>0</v>
      </c>
      <c r="AX43" s="169">
        <f t="shared" si="26"/>
        <v>0</v>
      </c>
      <c r="AY43" s="169">
        <f t="shared" si="26"/>
        <v>0</v>
      </c>
      <c r="AZ43" s="169">
        <f t="shared" si="26"/>
        <v>0</v>
      </c>
      <c r="BA43" s="169">
        <f t="shared" si="26"/>
        <v>0</v>
      </c>
      <c r="BB43" s="169">
        <f t="shared" si="26"/>
        <v>0</v>
      </c>
      <c r="BC43" s="169">
        <f t="shared" si="26"/>
        <v>0</v>
      </c>
      <c r="BD43" s="169">
        <f t="shared" si="26"/>
        <v>0</v>
      </c>
      <c r="BE43" s="169">
        <f t="shared" si="26"/>
        <v>0</v>
      </c>
      <c r="BF43" s="169">
        <f t="shared" si="26"/>
        <v>0</v>
      </c>
      <c r="BG43" s="67"/>
      <c r="BH43" s="67"/>
    </row>
    <row r="44" spans="1:66" ht="15" x14ac:dyDescent="0.35">
      <c r="A44" s="42"/>
      <c r="B44" s="67"/>
      <c r="C44" s="67"/>
      <c r="D44" s="67"/>
      <c r="E44" s="67"/>
      <c r="F44" s="170" t="s">
        <v>136</v>
      </c>
      <c r="G44" s="158"/>
      <c r="H44" s="112">
        <f>(H$30+H$37+H$43)/(1+DiscRat)^(LCCPeriod+1-(PresentYear-EPCBaseYear))</f>
        <v>0</v>
      </c>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67"/>
      <c r="BH44" s="67"/>
    </row>
    <row r="45" spans="1:66" x14ac:dyDescent="0.2">
      <c r="A45" s="42"/>
      <c r="B45" s="42"/>
      <c r="C45" s="67"/>
      <c r="D45" s="67"/>
      <c r="E45" s="13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67"/>
      <c r="BH45" s="67"/>
    </row>
    <row r="46" spans="1:66" x14ac:dyDescent="0.2">
      <c r="A46" s="42"/>
      <c r="B46" s="144" t="s">
        <v>120</v>
      </c>
      <c r="C46" s="67"/>
      <c r="D46" s="67"/>
      <c r="E46" s="138">
        <f>EPCBaseYear</f>
        <v>0</v>
      </c>
      <c r="F46" s="67"/>
      <c r="G46" s="56"/>
      <c r="H46" s="56"/>
      <c r="I46" s="171"/>
      <c r="J46" s="67"/>
      <c r="K46" s="67"/>
      <c r="L46" s="67"/>
      <c r="M46" s="56"/>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row>
    <row r="47" spans="1:66" x14ac:dyDescent="0.2">
      <c r="A47" s="42"/>
      <c r="B47" s="67"/>
      <c r="C47" s="42" t="s">
        <v>18</v>
      </c>
      <c r="D47" s="67"/>
      <c r="E47" s="164" t="s">
        <v>36</v>
      </c>
      <c r="F47" s="98">
        <v>0</v>
      </c>
      <c r="G47" s="56"/>
      <c r="H47" s="56"/>
      <c r="I47" s="172">
        <f>IF(I$13&gt;0,"N/A",0)</f>
        <v>0</v>
      </c>
      <c r="J47" s="172">
        <f t="shared" ref="J47:BF48" si="27">IF(J$13&gt;0,"N/A",0)</f>
        <v>0</v>
      </c>
      <c r="K47" s="172">
        <f t="shared" si="27"/>
        <v>0</v>
      </c>
      <c r="L47" s="172">
        <f t="shared" si="27"/>
        <v>0</v>
      </c>
      <c r="M47" s="172">
        <f t="shared" si="27"/>
        <v>0</v>
      </c>
      <c r="N47" s="172">
        <f t="shared" si="27"/>
        <v>0</v>
      </c>
      <c r="O47" s="172">
        <f t="shared" si="27"/>
        <v>0</v>
      </c>
      <c r="P47" s="172">
        <f t="shared" si="27"/>
        <v>0</v>
      </c>
      <c r="Q47" s="172">
        <f t="shared" si="27"/>
        <v>0</v>
      </c>
      <c r="R47" s="172">
        <f t="shared" si="27"/>
        <v>0</v>
      </c>
      <c r="S47" s="172">
        <f t="shared" si="27"/>
        <v>0</v>
      </c>
      <c r="T47" s="172">
        <f t="shared" si="27"/>
        <v>0</v>
      </c>
      <c r="U47" s="172">
        <f t="shared" si="27"/>
        <v>0</v>
      </c>
      <c r="V47" s="172">
        <f t="shared" si="27"/>
        <v>0</v>
      </c>
      <c r="W47" s="172">
        <f t="shared" si="27"/>
        <v>0</v>
      </c>
      <c r="X47" s="172">
        <f t="shared" si="27"/>
        <v>0</v>
      </c>
      <c r="Y47" s="172">
        <f t="shared" si="27"/>
        <v>0</v>
      </c>
      <c r="Z47" s="172">
        <f t="shared" si="27"/>
        <v>0</v>
      </c>
      <c r="AA47" s="172">
        <f t="shared" si="27"/>
        <v>0</v>
      </c>
      <c r="AB47" s="172">
        <f t="shared" si="27"/>
        <v>0</v>
      </c>
      <c r="AC47" s="172">
        <f t="shared" si="27"/>
        <v>0</v>
      </c>
      <c r="AD47" s="172">
        <f t="shared" si="27"/>
        <v>0</v>
      </c>
      <c r="AE47" s="172">
        <f t="shared" si="27"/>
        <v>0</v>
      </c>
      <c r="AF47" s="172">
        <f t="shared" si="27"/>
        <v>0</v>
      </c>
      <c r="AG47" s="172">
        <f t="shared" si="27"/>
        <v>0</v>
      </c>
      <c r="AH47" s="172">
        <f t="shared" si="27"/>
        <v>0</v>
      </c>
      <c r="AI47" s="172">
        <f t="shared" si="27"/>
        <v>0</v>
      </c>
      <c r="AJ47" s="172">
        <f t="shared" si="27"/>
        <v>0</v>
      </c>
      <c r="AK47" s="172">
        <f t="shared" si="27"/>
        <v>0</v>
      </c>
      <c r="AL47" s="172">
        <f t="shared" si="27"/>
        <v>0</v>
      </c>
      <c r="AM47" s="172">
        <f t="shared" si="27"/>
        <v>0</v>
      </c>
      <c r="AN47" s="172">
        <f t="shared" si="27"/>
        <v>0</v>
      </c>
      <c r="AO47" s="172">
        <f t="shared" si="27"/>
        <v>0</v>
      </c>
      <c r="AP47" s="172">
        <f t="shared" si="27"/>
        <v>0</v>
      </c>
      <c r="AQ47" s="172">
        <f t="shared" si="27"/>
        <v>0</v>
      </c>
      <c r="AR47" s="172">
        <f t="shared" si="27"/>
        <v>0</v>
      </c>
      <c r="AS47" s="172">
        <f t="shared" si="27"/>
        <v>0</v>
      </c>
      <c r="AT47" s="172">
        <f t="shared" si="27"/>
        <v>0</v>
      </c>
      <c r="AU47" s="172">
        <f t="shared" si="27"/>
        <v>0</v>
      </c>
      <c r="AV47" s="172">
        <f t="shared" si="27"/>
        <v>0</v>
      </c>
      <c r="AW47" s="172">
        <f t="shared" si="27"/>
        <v>0</v>
      </c>
      <c r="AX47" s="172">
        <f t="shared" si="27"/>
        <v>0</v>
      </c>
      <c r="AY47" s="172">
        <f t="shared" si="27"/>
        <v>0</v>
      </c>
      <c r="AZ47" s="172">
        <f t="shared" si="27"/>
        <v>0</v>
      </c>
      <c r="BA47" s="172">
        <f t="shared" si="27"/>
        <v>0</v>
      </c>
      <c r="BB47" s="172">
        <f t="shared" si="27"/>
        <v>0</v>
      </c>
      <c r="BC47" s="172">
        <f t="shared" si="27"/>
        <v>0</v>
      </c>
      <c r="BD47" s="172">
        <f t="shared" si="27"/>
        <v>0</v>
      </c>
      <c r="BE47" s="172">
        <f t="shared" si="27"/>
        <v>0</v>
      </c>
      <c r="BF47" s="172">
        <f t="shared" si="27"/>
        <v>0</v>
      </c>
      <c r="BG47" s="67"/>
      <c r="BH47" s="67"/>
    </row>
    <row r="48" spans="1:66" x14ac:dyDescent="0.2">
      <c r="A48" s="42"/>
      <c r="B48" s="67"/>
      <c r="C48" s="42" t="s">
        <v>21</v>
      </c>
      <c r="D48" s="67"/>
      <c r="E48" s="164" t="s">
        <v>36</v>
      </c>
      <c r="F48" s="98">
        <v>0</v>
      </c>
      <c r="G48" s="56"/>
      <c r="H48" s="56"/>
      <c r="I48" s="172">
        <f>IF(I$13&gt;0,"N/A",0)</f>
        <v>0</v>
      </c>
      <c r="J48" s="172">
        <f t="shared" si="27"/>
        <v>0</v>
      </c>
      <c r="K48" s="172">
        <f t="shared" si="27"/>
        <v>0</v>
      </c>
      <c r="L48" s="172">
        <f t="shared" si="27"/>
        <v>0</v>
      </c>
      <c r="M48" s="172">
        <f t="shared" si="27"/>
        <v>0</v>
      </c>
      <c r="N48" s="172">
        <f t="shared" si="27"/>
        <v>0</v>
      </c>
      <c r="O48" s="172">
        <f t="shared" si="27"/>
        <v>0</v>
      </c>
      <c r="P48" s="172">
        <f t="shared" si="27"/>
        <v>0</v>
      </c>
      <c r="Q48" s="172">
        <f t="shared" si="27"/>
        <v>0</v>
      </c>
      <c r="R48" s="172">
        <f t="shared" si="27"/>
        <v>0</v>
      </c>
      <c r="S48" s="172">
        <f t="shared" si="27"/>
        <v>0</v>
      </c>
      <c r="T48" s="172">
        <f t="shared" si="27"/>
        <v>0</v>
      </c>
      <c r="U48" s="172">
        <f t="shared" si="27"/>
        <v>0</v>
      </c>
      <c r="V48" s="172">
        <f t="shared" si="27"/>
        <v>0</v>
      </c>
      <c r="W48" s="172">
        <f t="shared" si="27"/>
        <v>0</v>
      </c>
      <c r="X48" s="172">
        <f t="shared" si="27"/>
        <v>0</v>
      </c>
      <c r="Y48" s="172">
        <f t="shared" si="27"/>
        <v>0</v>
      </c>
      <c r="Z48" s="172">
        <f t="shared" si="27"/>
        <v>0</v>
      </c>
      <c r="AA48" s="172">
        <f t="shared" si="27"/>
        <v>0</v>
      </c>
      <c r="AB48" s="172">
        <f t="shared" si="27"/>
        <v>0</v>
      </c>
      <c r="AC48" s="172">
        <f t="shared" si="27"/>
        <v>0</v>
      </c>
      <c r="AD48" s="172">
        <f t="shared" si="27"/>
        <v>0</v>
      </c>
      <c r="AE48" s="172">
        <f t="shared" si="27"/>
        <v>0</v>
      </c>
      <c r="AF48" s="172">
        <f t="shared" si="27"/>
        <v>0</v>
      </c>
      <c r="AG48" s="172">
        <f t="shared" si="27"/>
        <v>0</v>
      </c>
      <c r="AH48" s="172">
        <f t="shared" si="27"/>
        <v>0</v>
      </c>
      <c r="AI48" s="172">
        <f t="shared" si="27"/>
        <v>0</v>
      </c>
      <c r="AJ48" s="172">
        <f t="shared" si="27"/>
        <v>0</v>
      </c>
      <c r="AK48" s="172">
        <f t="shared" si="27"/>
        <v>0</v>
      </c>
      <c r="AL48" s="172">
        <f t="shared" si="27"/>
        <v>0</v>
      </c>
      <c r="AM48" s="172">
        <f t="shared" si="27"/>
        <v>0</v>
      </c>
      <c r="AN48" s="172">
        <f t="shared" si="27"/>
        <v>0</v>
      </c>
      <c r="AO48" s="172">
        <f t="shared" si="27"/>
        <v>0</v>
      </c>
      <c r="AP48" s="172">
        <f t="shared" si="27"/>
        <v>0</v>
      </c>
      <c r="AQ48" s="172">
        <f t="shared" si="27"/>
        <v>0</v>
      </c>
      <c r="AR48" s="172">
        <f t="shared" si="27"/>
        <v>0</v>
      </c>
      <c r="AS48" s="172">
        <f t="shared" si="27"/>
        <v>0</v>
      </c>
      <c r="AT48" s="172">
        <f t="shared" si="27"/>
        <v>0</v>
      </c>
      <c r="AU48" s="172">
        <f t="shared" si="27"/>
        <v>0</v>
      </c>
      <c r="AV48" s="172">
        <f t="shared" si="27"/>
        <v>0</v>
      </c>
      <c r="AW48" s="172">
        <f t="shared" si="27"/>
        <v>0</v>
      </c>
      <c r="AX48" s="172">
        <f t="shared" si="27"/>
        <v>0</v>
      </c>
      <c r="AY48" s="172">
        <f t="shared" si="27"/>
        <v>0</v>
      </c>
      <c r="AZ48" s="172">
        <f t="shared" si="27"/>
        <v>0</v>
      </c>
      <c r="BA48" s="172">
        <f t="shared" si="27"/>
        <v>0</v>
      </c>
      <c r="BB48" s="172">
        <f t="shared" si="27"/>
        <v>0</v>
      </c>
      <c r="BC48" s="172">
        <f t="shared" si="27"/>
        <v>0</v>
      </c>
      <c r="BD48" s="172">
        <f t="shared" si="27"/>
        <v>0</v>
      </c>
      <c r="BE48" s="172">
        <f t="shared" si="27"/>
        <v>0</v>
      </c>
      <c r="BF48" s="172">
        <f t="shared" si="27"/>
        <v>0</v>
      </c>
      <c r="BG48" s="67"/>
      <c r="BH48" s="67"/>
    </row>
    <row r="49" spans="1:60" x14ac:dyDescent="0.2">
      <c r="A49" s="42"/>
      <c r="B49" s="67"/>
      <c r="C49" s="42" t="s">
        <v>20</v>
      </c>
      <c r="D49" s="67"/>
      <c r="E49" s="164" t="s">
        <v>121</v>
      </c>
      <c r="F49" s="173">
        <v>0</v>
      </c>
      <c r="G49" s="56"/>
      <c r="H49" s="56"/>
      <c r="I49" s="111">
        <f>IF(I$13&gt;0,$F49,0)</f>
        <v>0</v>
      </c>
      <c r="J49" s="111">
        <f t="shared" ref="J49:BF54" si="28">IF(J$13&gt;0,$F49,0)</f>
        <v>0</v>
      </c>
      <c r="K49" s="111">
        <f t="shared" si="28"/>
        <v>0</v>
      </c>
      <c r="L49" s="111">
        <f t="shared" si="28"/>
        <v>0</v>
      </c>
      <c r="M49" s="111">
        <f t="shared" si="28"/>
        <v>0</v>
      </c>
      <c r="N49" s="111">
        <f t="shared" si="28"/>
        <v>0</v>
      </c>
      <c r="O49" s="111">
        <f t="shared" si="28"/>
        <v>0</v>
      </c>
      <c r="P49" s="111">
        <f t="shared" si="28"/>
        <v>0</v>
      </c>
      <c r="Q49" s="111">
        <f t="shared" si="28"/>
        <v>0</v>
      </c>
      <c r="R49" s="111">
        <f t="shared" si="28"/>
        <v>0</v>
      </c>
      <c r="S49" s="111">
        <f t="shared" si="28"/>
        <v>0</v>
      </c>
      <c r="T49" s="111">
        <f t="shared" si="28"/>
        <v>0</v>
      </c>
      <c r="U49" s="111">
        <f t="shared" si="28"/>
        <v>0</v>
      </c>
      <c r="V49" s="111">
        <f t="shared" si="28"/>
        <v>0</v>
      </c>
      <c r="W49" s="111">
        <f t="shared" si="28"/>
        <v>0</v>
      </c>
      <c r="X49" s="111">
        <f t="shared" si="28"/>
        <v>0</v>
      </c>
      <c r="Y49" s="111">
        <f t="shared" si="28"/>
        <v>0</v>
      </c>
      <c r="Z49" s="111">
        <f t="shared" si="28"/>
        <v>0</v>
      </c>
      <c r="AA49" s="111">
        <f t="shared" si="28"/>
        <v>0</v>
      </c>
      <c r="AB49" s="111">
        <f t="shared" si="28"/>
        <v>0</v>
      </c>
      <c r="AC49" s="111">
        <f t="shared" si="28"/>
        <v>0</v>
      </c>
      <c r="AD49" s="111">
        <f t="shared" si="28"/>
        <v>0</v>
      </c>
      <c r="AE49" s="111">
        <f t="shared" si="28"/>
        <v>0</v>
      </c>
      <c r="AF49" s="111">
        <f t="shared" si="28"/>
        <v>0</v>
      </c>
      <c r="AG49" s="111">
        <f t="shared" si="28"/>
        <v>0</v>
      </c>
      <c r="AH49" s="111">
        <f t="shared" si="28"/>
        <v>0</v>
      </c>
      <c r="AI49" s="111">
        <f t="shared" si="28"/>
        <v>0</v>
      </c>
      <c r="AJ49" s="111">
        <f t="shared" si="28"/>
        <v>0</v>
      </c>
      <c r="AK49" s="111">
        <f t="shared" si="28"/>
        <v>0</v>
      </c>
      <c r="AL49" s="111">
        <f t="shared" si="28"/>
        <v>0</v>
      </c>
      <c r="AM49" s="111">
        <f t="shared" si="28"/>
        <v>0</v>
      </c>
      <c r="AN49" s="111">
        <f t="shared" si="28"/>
        <v>0</v>
      </c>
      <c r="AO49" s="111">
        <f t="shared" si="28"/>
        <v>0</v>
      </c>
      <c r="AP49" s="111">
        <f t="shared" si="28"/>
        <v>0</v>
      </c>
      <c r="AQ49" s="111">
        <f t="shared" si="28"/>
        <v>0</v>
      </c>
      <c r="AR49" s="111">
        <f t="shared" si="28"/>
        <v>0</v>
      </c>
      <c r="AS49" s="111">
        <f t="shared" si="28"/>
        <v>0</v>
      </c>
      <c r="AT49" s="111">
        <f t="shared" si="28"/>
        <v>0</v>
      </c>
      <c r="AU49" s="111">
        <f t="shared" si="28"/>
        <v>0</v>
      </c>
      <c r="AV49" s="111">
        <f t="shared" si="28"/>
        <v>0</v>
      </c>
      <c r="AW49" s="111">
        <f t="shared" si="28"/>
        <v>0</v>
      </c>
      <c r="AX49" s="111">
        <f t="shared" si="28"/>
        <v>0</v>
      </c>
      <c r="AY49" s="111">
        <f t="shared" si="28"/>
        <v>0</v>
      </c>
      <c r="AZ49" s="111">
        <f t="shared" si="28"/>
        <v>0</v>
      </c>
      <c r="BA49" s="111">
        <f t="shared" si="28"/>
        <v>0</v>
      </c>
      <c r="BB49" s="111">
        <f t="shared" si="28"/>
        <v>0</v>
      </c>
      <c r="BC49" s="111">
        <f t="shared" si="28"/>
        <v>0</v>
      </c>
      <c r="BD49" s="111">
        <f t="shared" si="28"/>
        <v>0</v>
      </c>
      <c r="BE49" s="111">
        <f t="shared" si="28"/>
        <v>0</v>
      </c>
      <c r="BF49" s="111">
        <f t="shared" si="28"/>
        <v>0</v>
      </c>
      <c r="BG49" s="67"/>
      <c r="BH49" s="67"/>
    </row>
    <row r="50" spans="1:60" x14ac:dyDescent="0.2">
      <c r="A50" s="42"/>
      <c r="B50" s="67"/>
      <c r="C50" s="42" t="s">
        <v>46</v>
      </c>
      <c r="D50" s="67"/>
      <c r="E50" s="164" t="s">
        <v>121</v>
      </c>
      <c r="F50" s="173">
        <v>0</v>
      </c>
      <c r="G50" s="56"/>
      <c r="H50" s="56"/>
      <c r="I50" s="111">
        <f>IF(I$13&gt;0,$F50,0)</f>
        <v>0</v>
      </c>
      <c r="J50" s="111">
        <f t="shared" si="28"/>
        <v>0</v>
      </c>
      <c r="K50" s="111">
        <f t="shared" si="28"/>
        <v>0</v>
      </c>
      <c r="L50" s="111">
        <f t="shared" si="28"/>
        <v>0</v>
      </c>
      <c r="M50" s="111">
        <f t="shared" si="28"/>
        <v>0</v>
      </c>
      <c r="N50" s="111">
        <f t="shared" si="28"/>
        <v>0</v>
      </c>
      <c r="O50" s="111">
        <f t="shared" si="28"/>
        <v>0</v>
      </c>
      <c r="P50" s="111">
        <f t="shared" si="28"/>
        <v>0</v>
      </c>
      <c r="Q50" s="111">
        <f t="shared" si="28"/>
        <v>0</v>
      </c>
      <c r="R50" s="111">
        <f t="shared" si="28"/>
        <v>0</v>
      </c>
      <c r="S50" s="111">
        <f t="shared" si="28"/>
        <v>0</v>
      </c>
      <c r="T50" s="111">
        <f t="shared" si="28"/>
        <v>0</v>
      </c>
      <c r="U50" s="111">
        <f t="shared" si="28"/>
        <v>0</v>
      </c>
      <c r="V50" s="111">
        <f t="shared" si="28"/>
        <v>0</v>
      </c>
      <c r="W50" s="111">
        <f t="shared" si="28"/>
        <v>0</v>
      </c>
      <c r="X50" s="111">
        <f t="shared" si="28"/>
        <v>0</v>
      </c>
      <c r="Y50" s="111">
        <f t="shared" si="28"/>
        <v>0</v>
      </c>
      <c r="Z50" s="111">
        <f t="shared" si="28"/>
        <v>0</v>
      </c>
      <c r="AA50" s="111">
        <f t="shared" si="28"/>
        <v>0</v>
      </c>
      <c r="AB50" s="111">
        <f t="shared" si="28"/>
        <v>0</v>
      </c>
      <c r="AC50" s="111">
        <f t="shared" si="28"/>
        <v>0</v>
      </c>
      <c r="AD50" s="111">
        <f t="shared" si="28"/>
        <v>0</v>
      </c>
      <c r="AE50" s="111">
        <f t="shared" si="28"/>
        <v>0</v>
      </c>
      <c r="AF50" s="111">
        <f t="shared" si="28"/>
        <v>0</v>
      </c>
      <c r="AG50" s="111">
        <f t="shared" si="28"/>
        <v>0</v>
      </c>
      <c r="AH50" s="111">
        <f t="shared" si="28"/>
        <v>0</v>
      </c>
      <c r="AI50" s="111">
        <f t="shared" si="28"/>
        <v>0</v>
      </c>
      <c r="AJ50" s="111">
        <f t="shared" si="28"/>
        <v>0</v>
      </c>
      <c r="AK50" s="111">
        <f t="shared" si="28"/>
        <v>0</v>
      </c>
      <c r="AL50" s="111">
        <f t="shared" si="28"/>
        <v>0</v>
      </c>
      <c r="AM50" s="111">
        <f t="shared" si="28"/>
        <v>0</v>
      </c>
      <c r="AN50" s="111">
        <f t="shared" si="28"/>
        <v>0</v>
      </c>
      <c r="AO50" s="111">
        <f t="shared" si="28"/>
        <v>0</v>
      </c>
      <c r="AP50" s="111">
        <f t="shared" si="28"/>
        <v>0</v>
      </c>
      <c r="AQ50" s="111">
        <f t="shared" si="28"/>
        <v>0</v>
      </c>
      <c r="AR50" s="111">
        <f t="shared" si="28"/>
        <v>0</v>
      </c>
      <c r="AS50" s="111">
        <f t="shared" si="28"/>
        <v>0</v>
      </c>
      <c r="AT50" s="111">
        <f t="shared" si="28"/>
        <v>0</v>
      </c>
      <c r="AU50" s="111">
        <f t="shared" si="28"/>
        <v>0</v>
      </c>
      <c r="AV50" s="111">
        <f t="shared" si="28"/>
        <v>0</v>
      </c>
      <c r="AW50" s="111">
        <f t="shared" si="28"/>
        <v>0</v>
      </c>
      <c r="AX50" s="111">
        <f t="shared" si="28"/>
        <v>0</v>
      </c>
      <c r="AY50" s="111">
        <f t="shared" si="28"/>
        <v>0</v>
      </c>
      <c r="AZ50" s="111">
        <f t="shared" si="28"/>
        <v>0</v>
      </c>
      <c r="BA50" s="111">
        <f t="shared" si="28"/>
        <v>0</v>
      </c>
      <c r="BB50" s="111">
        <f t="shared" si="28"/>
        <v>0</v>
      </c>
      <c r="BC50" s="111">
        <f t="shared" si="28"/>
        <v>0</v>
      </c>
      <c r="BD50" s="111">
        <f t="shared" si="28"/>
        <v>0</v>
      </c>
      <c r="BE50" s="111">
        <f t="shared" si="28"/>
        <v>0</v>
      </c>
      <c r="BF50" s="111">
        <f t="shared" si="28"/>
        <v>0</v>
      </c>
      <c r="BG50" s="67"/>
      <c r="BH50" s="67"/>
    </row>
    <row r="51" spans="1:60" x14ac:dyDescent="0.2">
      <c r="A51" s="42"/>
      <c r="B51" s="67"/>
      <c r="C51" s="42" t="s">
        <v>47</v>
      </c>
      <c r="D51" s="67"/>
      <c r="E51" s="164" t="s">
        <v>121</v>
      </c>
      <c r="F51" s="173">
        <v>0</v>
      </c>
      <c r="G51" s="56"/>
      <c r="H51" s="56"/>
      <c r="I51" s="111">
        <f t="shared" ref="I51:X58" si="29">IF(I$13&gt;0,$F51,0)</f>
        <v>0</v>
      </c>
      <c r="J51" s="111">
        <f t="shared" si="29"/>
        <v>0</v>
      </c>
      <c r="K51" s="111">
        <f t="shared" si="29"/>
        <v>0</v>
      </c>
      <c r="L51" s="111">
        <f t="shared" si="29"/>
        <v>0</v>
      </c>
      <c r="M51" s="111">
        <f t="shared" si="29"/>
        <v>0</v>
      </c>
      <c r="N51" s="111">
        <f t="shared" si="29"/>
        <v>0</v>
      </c>
      <c r="O51" s="111">
        <f t="shared" si="29"/>
        <v>0</v>
      </c>
      <c r="P51" s="111">
        <f t="shared" si="29"/>
        <v>0</v>
      </c>
      <c r="Q51" s="111">
        <f t="shared" si="29"/>
        <v>0</v>
      </c>
      <c r="R51" s="111">
        <f t="shared" si="29"/>
        <v>0</v>
      </c>
      <c r="S51" s="111">
        <f t="shared" si="29"/>
        <v>0</v>
      </c>
      <c r="T51" s="111">
        <f t="shared" si="29"/>
        <v>0</v>
      </c>
      <c r="U51" s="111">
        <f t="shared" si="29"/>
        <v>0</v>
      </c>
      <c r="V51" s="111">
        <f t="shared" si="29"/>
        <v>0</v>
      </c>
      <c r="W51" s="111">
        <f t="shared" si="29"/>
        <v>0</v>
      </c>
      <c r="X51" s="111">
        <f t="shared" si="29"/>
        <v>0</v>
      </c>
      <c r="Y51" s="111">
        <f t="shared" si="28"/>
        <v>0</v>
      </c>
      <c r="Z51" s="111">
        <f t="shared" si="28"/>
        <v>0</v>
      </c>
      <c r="AA51" s="111">
        <f t="shared" si="28"/>
        <v>0</v>
      </c>
      <c r="AB51" s="111">
        <f t="shared" si="28"/>
        <v>0</v>
      </c>
      <c r="AC51" s="111">
        <f t="shared" si="28"/>
        <v>0</v>
      </c>
      <c r="AD51" s="111">
        <f t="shared" si="28"/>
        <v>0</v>
      </c>
      <c r="AE51" s="111">
        <f t="shared" si="28"/>
        <v>0</v>
      </c>
      <c r="AF51" s="111">
        <f t="shared" si="28"/>
        <v>0</v>
      </c>
      <c r="AG51" s="111">
        <f t="shared" si="28"/>
        <v>0</v>
      </c>
      <c r="AH51" s="111">
        <f t="shared" si="28"/>
        <v>0</v>
      </c>
      <c r="AI51" s="111">
        <f t="shared" si="28"/>
        <v>0</v>
      </c>
      <c r="AJ51" s="111">
        <f t="shared" si="28"/>
        <v>0</v>
      </c>
      <c r="AK51" s="111">
        <f t="shared" si="28"/>
        <v>0</v>
      </c>
      <c r="AL51" s="111">
        <f t="shared" si="28"/>
        <v>0</v>
      </c>
      <c r="AM51" s="111">
        <f t="shared" si="28"/>
        <v>0</v>
      </c>
      <c r="AN51" s="111">
        <f t="shared" si="28"/>
        <v>0</v>
      </c>
      <c r="AO51" s="111">
        <f t="shared" si="28"/>
        <v>0</v>
      </c>
      <c r="AP51" s="111">
        <f t="shared" si="28"/>
        <v>0</v>
      </c>
      <c r="AQ51" s="111">
        <f t="shared" si="28"/>
        <v>0</v>
      </c>
      <c r="AR51" s="111">
        <f t="shared" si="28"/>
        <v>0</v>
      </c>
      <c r="AS51" s="111">
        <f t="shared" si="28"/>
        <v>0</v>
      </c>
      <c r="AT51" s="111">
        <f t="shared" si="28"/>
        <v>0</v>
      </c>
      <c r="AU51" s="111">
        <f t="shared" si="28"/>
        <v>0</v>
      </c>
      <c r="AV51" s="111">
        <f t="shared" si="28"/>
        <v>0</v>
      </c>
      <c r="AW51" s="111">
        <f t="shared" si="28"/>
        <v>0</v>
      </c>
      <c r="AX51" s="111">
        <f t="shared" si="28"/>
        <v>0</v>
      </c>
      <c r="AY51" s="111">
        <f t="shared" si="28"/>
        <v>0</v>
      </c>
      <c r="AZ51" s="111">
        <f t="shared" si="28"/>
        <v>0</v>
      </c>
      <c r="BA51" s="111">
        <f t="shared" si="28"/>
        <v>0</v>
      </c>
      <c r="BB51" s="111">
        <f t="shared" si="28"/>
        <v>0</v>
      </c>
      <c r="BC51" s="111">
        <f t="shared" si="28"/>
        <v>0</v>
      </c>
      <c r="BD51" s="111">
        <f t="shared" si="28"/>
        <v>0</v>
      </c>
      <c r="BE51" s="111">
        <f t="shared" si="28"/>
        <v>0</v>
      </c>
      <c r="BF51" s="111">
        <f t="shared" si="28"/>
        <v>0</v>
      </c>
      <c r="BG51" s="67"/>
      <c r="BH51" s="67"/>
    </row>
    <row r="52" spans="1:60" x14ac:dyDescent="0.2">
      <c r="A52" s="42"/>
      <c r="B52" s="67"/>
      <c r="C52" s="42" t="s">
        <v>37</v>
      </c>
      <c r="D52" s="67"/>
      <c r="E52" s="164" t="s">
        <v>121</v>
      </c>
      <c r="F52" s="173">
        <v>0</v>
      </c>
      <c r="G52" s="56"/>
      <c r="H52" s="56"/>
      <c r="I52" s="111">
        <f t="shared" si="29"/>
        <v>0</v>
      </c>
      <c r="J52" s="111">
        <f t="shared" si="28"/>
        <v>0</v>
      </c>
      <c r="K52" s="111">
        <f t="shared" si="28"/>
        <v>0</v>
      </c>
      <c r="L52" s="111">
        <f t="shared" si="28"/>
        <v>0</v>
      </c>
      <c r="M52" s="111">
        <f t="shared" si="28"/>
        <v>0</v>
      </c>
      <c r="N52" s="111">
        <f t="shared" si="28"/>
        <v>0</v>
      </c>
      <c r="O52" s="111">
        <f t="shared" si="28"/>
        <v>0</v>
      </c>
      <c r="P52" s="111">
        <f t="shared" si="28"/>
        <v>0</v>
      </c>
      <c r="Q52" s="111">
        <f t="shared" si="28"/>
        <v>0</v>
      </c>
      <c r="R52" s="111">
        <f t="shared" si="28"/>
        <v>0</v>
      </c>
      <c r="S52" s="111">
        <f t="shared" si="28"/>
        <v>0</v>
      </c>
      <c r="T52" s="111">
        <f t="shared" si="28"/>
        <v>0</v>
      </c>
      <c r="U52" s="111">
        <f t="shared" si="28"/>
        <v>0</v>
      </c>
      <c r="V52" s="111">
        <f t="shared" si="28"/>
        <v>0</v>
      </c>
      <c r="W52" s="111">
        <f t="shared" si="28"/>
        <v>0</v>
      </c>
      <c r="X52" s="111">
        <f t="shared" si="28"/>
        <v>0</v>
      </c>
      <c r="Y52" s="111">
        <f t="shared" si="28"/>
        <v>0</v>
      </c>
      <c r="Z52" s="111">
        <f t="shared" si="28"/>
        <v>0</v>
      </c>
      <c r="AA52" s="111">
        <f t="shared" si="28"/>
        <v>0</v>
      </c>
      <c r="AB52" s="111">
        <f t="shared" si="28"/>
        <v>0</v>
      </c>
      <c r="AC52" s="111">
        <f t="shared" si="28"/>
        <v>0</v>
      </c>
      <c r="AD52" s="111">
        <f t="shared" si="28"/>
        <v>0</v>
      </c>
      <c r="AE52" s="111">
        <f t="shared" si="28"/>
        <v>0</v>
      </c>
      <c r="AF52" s="111">
        <f t="shared" si="28"/>
        <v>0</v>
      </c>
      <c r="AG52" s="111">
        <f t="shared" si="28"/>
        <v>0</v>
      </c>
      <c r="AH52" s="111">
        <f t="shared" si="28"/>
        <v>0</v>
      </c>
      <c r="AI52" s="111">
        <f t="shared" si="28"/>
        <v>0</v>
      </c>
      <c r="AJ52" s="111">
        <f t="shared" si="28"/>
        <v>0</v>
      </c>
      <c r="AK52" s="111">
        <f t="shared" si="28"/>
        <v>0</v>
      </c>
      <c r="AL52" s="111">
        <f t="shared" si="28"/>
        <v>0</v>
      </c>
      <c r="AM52" s="111">
        <f t="shared" si="28"/>
        <v>0</v>
      </c>
      <c r="AN52" s="111">
        <f t="shared" si="28"/>
        <v>0</v>
      </c>
      <c r="AO52" s="111">
        <f t="shared" si="28"/>
        <v>0</v>
      </c>
      <c r="AP52" s="111">
        <f t="shared" si="28"/>
        <v>0</v>
      </c>
      <c r="AQ52" s="111">
        <f t="shared" si="28"/>
        <v>0</v>
      </c>
      <c r="AR52" s="111">
        <f t="shared" si="28"/>
        <v>0</v>
      </c>
      <c r="AS52" s="111">
        <f t="shared" si="28"/>
        <v>0</v>
      </c>
      <c r="AT52" s="111">
        <f t="shared" si="28"/>
        <v>0</v>
      </c>
      <c r="AU52" s="111">
        <f t="shared" si="28"/>
        <v>0</v>
      </c>
      <c r="AV52" s="111">
        <f t="shared" si="28"/>
        <v>0</v>
      </c>
      <c r="AW52" s="111">
        <f t="shared" si="28"/>
        <v>0</v>
      </c>
      <c r="AX52" s="111">
        <f t="shared" si="28"/>
        <v>0</v>
      </c>
      <c r="AY52" s="111">
        <f t="shared" si="28"/>
        <v>0</v>
      </c>
      <c r="AZ52" s="111">
        <f t="shared" si="28"/>
        <v>0</v>
      </c>
      <c r="BA52" s="111">
        <f t="shared" si="28"/>
        <v>0</v>
      </c>
      <c r="BB52" s="111">
        <f t="shared" si="28"/>
        <v>0</v>
      </c>
      <c r="BC52" s="111">
        <f t="shared" si="28"/>
        <v>0</v>
      </c>
      <c r="BD52" s="111">
        <f t="shared" si="28"/>
        <v>0</v>
      </c>
      <c r="BE52" s="111">
        <f t="shared" si="28"/>
        <v>0</v>
      </c>
      <c r="BF52" s="111">
        <f t="shared" si="28"/>
        <v>0</v>
      </c>
      <c r="BG52" s="67"/>
      <c r="BH52" s="67"/>
    </row>
    <row r="53" spans="1:60" x14ac:dyDescent="0.2">
      <c r="A53" s="42"/>
      <c r="B53" s="67"/>
      <c r="C53" s="155" t="s">
        <v>88</v>
      </c>
      <c r="D53" s="174"/>
      <c r="E53" s="164"/>
      <c r="F53" s="173">
        <v>0</v>
      </c>
      <c r="G53" s="56"/>
      <c r="H53" s="56"/>
      <c r="I53" s="111">
        <f t="shared" si="29"/>
        <v>0</v>
      </c>
      <c r="J53" s="111">
        <f t="shared" si="28"/>
        <v>0</v>
      </c>
      <c r="K53" s="111">
        <f t="shared" si="28"/>
        <v>0</v>
      </c>
      <c r="L53" s="111">
        <f t="shared" si="28"/>
        <v>0</v>
      </c>
      <c r="M53" s="111">
        <f t="shared" si="28"/>
        <v>0</v>
      </c>
      <c r="N53" s="111">
        <f t="shared" si="28"/>
        <v>0</v>
      </c>
      <c r="O53" s="111">
        <f t="shared" si="28"/>
        <v>0</v>
      </c>
      <c r="P53" s="111">
        <f t="shared" si="28"/>
        <v>0</v>
      </c>
      <c r="Q53" s="111">
        <f t="shared" si="28"/>
        <v>0</v>
      </c>
      <c r="R53" s="111">
        <f t="shared" si="28"/>
        <v>0</v>
      </c>
      <c r="S53" s="111">
        <f t="shared" si="28"/>
        <v>0</v>
      </c>
      <c r="T53" s="111">
        <f t="shared" si="28"/>
        <v>0</v>
      </c>
      <c r="U53" s="111">
        <f t="shared" si="28"/>
        <v>0</v>
      </c>
      <c r="V53" s="111">
        <f t="shared" si="28"/>
        <v>0</v>
      </c>
      <c r="W53" s="111">
        <f t="shared" si="28"/>
        <v>0</v>
      </c>
      <c r="X53" s="111">
        <f t="shared" si="28"/>
        <v>0</v>
      </c>
      <c r="Y53" s="111">
        <f t="shared" si="28"/>
        <v>0</v>
      </c>
      <c r="Z53" s="111">
        <f t="shared" si="28"/>
        <v>0</v>
      </c>
      <c r="AA53" s="111">
        <f t="shared" si="28"/>
        <v>0</v>
      </c>
      <c r="AB53" s="111">
        <f t="shared" si="28"/>
        <v>0</v>
      </c>
      <c r="AC53" s="111">
        <f t="shared" si="28"/>
        <v>0</v>
      </c>
      <c r="AD53" s="111">
        <f t="shared" si="28"/>
        <v>0</v>
      </c>
      <c r="AE53" s="111">
        <f t="shared" si="28"/>
        <v>0</v>
      </c>
      <c r="AF53" s="111">
        <f t="shared" si="28"/>
        <v>0</v>
      </c>
      <c r="AG53" s="111">
        <f t="shared" si="28"/>
        <v>0</v>
      </c>
      <c r="AH53" s="111">
        <f t="shared" si="28"/>
        <v>0</v>
      </c>
      <c r="AI53" s="111">
        <f t="shared" si="28"/>
        <v>0</v>
      </c>
      <c r="AJ53" s="111">
        <f t="shared" si="28"/>
        <v>0</v>
      </c>
      <c r="AK53" s="111">
        <f t="shared" si="28"/>
        <v>0</v>
      </c>
      <c r="AL53" s="111">
        <f t="shared" si="28"/>
        <v>0</v>
      </c>
      <c r="AM53" s="111">
        <f t="shared" si="28"/>
        <v>0</v>
      </c>
      <c r="AN53" s="111">
        <f t="shared" si="28"/>
        <v>0</v>
      </c>
      <c r="AO53" s="111">
        <f t="shared" si="28"/>
        <v>0</v>
      </c>
      <c r="AP53" s="111">
        <f t="shared" si="28"/>
        <v>0</v>
      </c>
      <c r="AQ53" s="111">
        <f t="shared" si="28"/>
        <v>0</v>
      </c>
      <c r="AR53" s="111">
        <f t="shared" si="28"/>
        <v>0</v>
      </c>
      <c r="AS53" s="111">
        <f t="shared" si="28"/>
        <v>0</v>
      </c>
      <c r="AT53" s="111">
        <f t="shared" si="28"/>
        <v>0</v>
      </c>
      <c r="AU53" s="111">
        <f t="shared" si="28"/>
        <v>0</v>
      </c>
      <c r="AV53" s="111">
        <f t="shared" si="28"/>
        <v>0</v>
      </c>
      <c r="AW53" s="111">
        <f t="shared" si="28"/>
        <v>0</v>
      </c>
      <c r="AX53" s="111">
        <f t="shared" si="28"/>
        <v>0</v>
      </c>
      <c r="AY53" s="111">
        <f t="shared" si="28"/>
        <v>0</v>
      </c>
      <c r="AZ53" s="111">
        <f t="shared" si="28"/>
        <v>0</v>
      </c>
      <c r="BA53" s="111">
        <f t="shared" si="28"/>
        <v>0</v>
      </c>
      <c r="BB53" s="111">
        <f t="shared" si="28"/>
        <v>0</v>
      </c>
      <c r="BC53" s="111">
        <f t="shared" si="28"/>
        <v>0</v>
      </c>
      <c r="BD53" s="111">
        <f t="shared" si="28"/>
        <v>0</v>
      </c>
      <c r="BE53" s="111">
        <f t="shared" si="28"/>
        <v>0</v>
      </c>
      <c r="BF53" s="111">
        <f t="shared" si="28"/>
        <v>0</v>
      </c>
      <c r="BG53" s="67"/>
      <c r="BH53" s="67"/>
    </row>
    <row r="54" spans="1:60" x14ac:dyDescent="0.2">
      <c r="A54" s="42"/>
      <c r="B54" s="67"/>
      <c r="C54" s="155" t="s">
        <v>88</v>
      </c>
      <c r="D54" s="174"/>
      <c r="E54" s="164"/>
      <c r="F54" s="173">
        <v>0</v>
      </c>
      <c r="G54" s="56"/>
      <c r="H54" s="56"/>
      <c r="I54" s="111">
        <f t="shared" si="29"/>
        <v>0</v>
      </c>
      <c r="J54" s="111">
        <f t="shared" si="28"/>
        <v>0</v>
      </c>
      <c r="K54" s="111">
        <f t="shared" si="28"/>
        <v>0</v>
      </c>
      <c r="L54" s="111">
        <f t="shared" si="28"/>
        <v>0</v>
      </c>
      <c r="M54" s="111">
        <f t="shared" si="28"/>
        <v>0</v>
      </c>
      <c r="N54" s="111">
        <f t="shared" si="28"/>
        <v>0</v>
      </c>
      <c r="O54" s="111">
        <f t="shared" si="28"/>
        <v>0</v>
      </c>
      <c r="P54" s="111">
        <f t="shared" si="28"/>
        <v>0</v>
      </c>
      <c r="Q54" s="111">
        <f t="shared" si="28"/>
        <v>0</v>
      </c>
      <c r="R54" s="111">
        <f t="shared" si="28"/>
        <v>0</v>
      </c>
      <c r="S54" s="111">
        <f t="shared" si="28"/>
        <v>0</v>
      </c>
      <c r="T54" s="111">
        <f t="shared" si="28"/>
        <v>0</v>
      </c>
      <c r="U54" s="111">
        <f t="shared" si="28"/>
        <v>0</v>
      </c>
      <c r="V54" s="111">
        <f t="shared" si="28"/>
        <v>0</v>
      </c>
      <c r="W54" s="111">
        <f t="shared" si="28"/>
        <v>0</v>
      </c>
      <c r="X54" s="111">
        <f t="shared" si="28"/>
        <v>0</v>
      </c>
      <c r="Y54" s="111">
        <f t="shared" si="28"/>
        <v>0</v>
      </c>
      <c r="Z54" s="111">
        <f t="shared" si="28"/>
        <v>0</v>
      </c>
      <c r="AA54" s="111">
        <f t="shared" si="28"/>
        <v>0</v>
      </c>
      <c r="AB54" s="111">
        <f t="shared" si="28"/>
        <v>0</v>
      </c>
      <c r="AC54" s="111">
        <f t="shared" si="28"/>
        <v>0</v>
      </c>
      <c r="AD54" s="111">
        <f t="shared" si="28"/>
        <v>0</v>
      </c>
      <c r="AE54" s="111">
        <f t="shared" si="28"/>
        <v>0</v>
      </c>
      <c r="AF54" s="111">
        <f t="shared" si="28"/>
        <v>0</v>
      </c>
      <c r="AG54" s="111">
        <f t="shared" si="28"/>
        <v>0</v>
      </c>
      <c r="AH54" s="111">
        <f t="shared" si="28"/>
        <v>0</v>
      </c>
      <c r="AI54" s="111">
        <f t="shared" ref="AI54:BF54" si="30">IF(AI$13&gt;0,$F54,0)</f>
        <v>0</v>
      </c>
      <c r="AJ54" s="111">
        <f t="shared" si="30"/>
        <v>0</v>
      </c>
      <c r="AK54" s="111">
        <f t="shared" si="30"/>
        <v>0</v>
      </c>
      <c r="AL54" s="111">
        <f t="shared" si="30"/>
        <v>0</v>
      </c>
      <c r="AM54" s="111">
        <f t="shared" si="30"/>
        <v>0</v>
      </c>
      <c r="AN54" s="111">
        <f t="shared" si="30"/>
        <v>0</v>
      </c>
      <c r="AO54" s="111">
        <f t="shared" si="30"/>
        <v>0</v>
      </c>
      <c r="AP54" s="111">
        <f t="shared" si="30"/>
        <v>0</v>
      </c>
      <c r="AQ54" s="111">
        <f t="shared" si="30"/>
        <v>0</v>
      </c>
      <c r="AR54" s="111">
        <f t="shared" si="30"/>
        <v>0</v>
      </c>
      <c r="AS54" s="111">
        <f t="shared" si="30"/>
        <v>0</v>
      </c>
      <c r="AT54" s="111">
        <f t="shared" si="30"/>
        <v>0</v>
      </c>
      <c r="AU54" s="111">
        <f t="shared" si="30"/>
        <v>0</v>
      </c>
      <c r="AV54" s="111">
        <f t="shared" si="30"/>
        <v>0</v>
      </c>
      <c r="AW54" s="111">
        <f t="shared" si="30"/>
        <v>0</v>
      </c>
      <c r="AX54" s="111">
        <f t="shared" si="30"/>
        <v>0</v>
      </c>
      <c r="AY54" s="111">
        <f t="shared" si="30"/>
        <v>0</v>
      </c>
      <c r="AZ54" s="111">
        <f t="shared" si="30"/>
        <v>0</v>
      </c>
      <c r="BA54" s="111">
        <f t="shared" si="30"/>
        <v>0</v>
      </c>
      <c r="BB54" s="111">
        <f t="shared" si="30"/>
        <v>0</v>
      </c>
      <c r="BC54" s="111">
        <f t="shared" si="30"/>
        <v>0</v>
      </c>
      <c r="BD54" s="111">
        <f t="shared" si="30"/>
        <v>0</v>
      </c>
      <c r="BE54" s="111">
        <f t="shared" si="30"/>
        <v>0</v>
      </c>
      <c r="BF54" s="111">
        <f t="shared" si="30"/>
        <v>0</v>
      </c>
      <c r="BG54" s="67"/>
      <c r="BH54" s="67"/>
    </row>
    <row r="55" spans="1:60" x14ac:dyDescent="0.2">
      <c r="A55" s="42"/>
      <c r="B55" s="67"/>
      <c r="C55" s="155" t="s">
        <v>88</v>
      </c>
      <c r="D55" s="174"/>
      <c r="E55" s="164"/>
      <c r="F55" s="173">
        <v>0</v>
      </c>
      <c r="G55" s="56"/>
      <c r="H55" s="56"/>
      <c r="I55" s="111">
        <f t="shared" si="29"/>
        <v>0</v>
      </c>
      <c r="J55" s="111">
        <f t="shared" si="29"/>
        <v>0</v>
      </c>
      <c r="K55" s="111">
        <f t="shared" si="29"/>
        <v>0</v>
      </c>
      <c r="L55" s="111">
        <f t="shared" si="29"/>
        <v>0</v>
      </c>
      <c r="M55" s="111">
        <f t="shared" si="29"/>
        <v>0</v>
      </c>
      <c r="N55" s="111">
        <f t="shared" si="29"/>
        <v>0</v>
      </c>
      <c r="O55" s="111">
        <f t="shared" si="29"/>
        <v>0</v>
      </c>
      <c r="P55" s="111">
        <f t="shared" si="29"/>
        <v>0</v>
      </c>
      <c r="Q55" s="111">
        <f t="shared" si="29"/>
        <v>0</v>
      </c>
      <c r="R55" s="111">
        <f t="shared" si="29"/>
        <v>0</v>
      </c>
      <c r="S55" s="111">
        <f t="shared" si="29"/>
        <v>0</v>
      </c>
      <c r="T55" s="111">
        <f t="shared" si="29"/>
        <v>0</v>
      </c>
      <c r="U55" s="111">
        <f t="shared" si="29"/>
        <v>0</v>
      </c>
      <c r="V55" s="111">
        <f t="shared" si="29"/>
        <v>0</v>
      </c>
      <c r="W55" s="111">
        <f t="shared" si="29"/>
        <v>0</v>
      </c>
      <c r="X55" s="111">
        <f t="shared" si="29"/>
        <v>0</v>
      </c>
      <c r="Y55" s="111">
        <f t="shared" ref="Y55:BF58" si="31">IF(Y$13&gt;0,$F55,0)</f>
        <v>0</v>
      </c>
      <c r="Z55" s="111">
        <f t="shared" si="31"/>
        <v>0</v>
      </c>
      <c r="AA55" s="111">
        <f t="shared" si="31"/>
        <v>0</v>
      </c>
      <c r="AB55" s="111">
        <f t="shared" si="31"/>
        <v>0</v>
      </c>
      <c r="AC55" s="111">
        <f t="shared" si="31"/>
        <v>0</v>
      </c>
      <c r="AD55" s="111">
        <f t="shared" si="31"/>
        <v>0</v>
      </c>
      <c r="AE55" s="111">
        <f t="shared" si="31"/>
        <v>0</v>
      </c>
      <c r="AF55" s="111">
        <f t="shared" si="31"/>
        <v>0</v>
      </c>
      <c r="AG55" s="111">
        <f t="shared" si="31"/>
        <v>0</v>
      </c>
      <c r="AH55" s="111">
        <f t="shared" si="31"/>
        <v>0</v>
      </c>
      <c r="AI55" s="111">
        <f t="shared" si="31"/>
        <v>0</v>
      </c>
      <c r="AJ55" s="111">
        <f t="shared" si="31"/>
        <v>0</v>
      </c>
      <c r="AK55" s="111">
        <f t="shared" si="31"/>
        <v>0</v>
      </c>
      <c r="AL55" s="111">
        <f t="shared" si="31"/>
        <v>0</v>
      </c>
      <c r="AM55" s="111">
        <f t="shared" si="31"/>
        <v>0</v>
      </c>
      <c r="AN55" s="111">
        <f t="shared" si="31"/>
        <v>0</v>
      </c>
      <c r="AO55" s="111">
        <f t="shared" si="31"/>
        <v>0</v>
      </c>
      <c r="AP55" s="111">
        <f t="shared" si="31"/>
        <v>0</v>
      </c>
      <c r="AQ55" s="111">
        <f t="shared" si="31"/>
        <v>0</v>
      </c>
      <c r="AR55" s="111">
        <f t="shared" si="31"/>
        <v>0</v>
      </c>
      <c r="AS55" s="111">
        <f t="shared" si="31"/>
        <v>0</v>
      </c>
      <c r="AT55" s="111">
        <f t="shared" si="31"/>
        <v>0</v>
      </c>
      <c r="AU55" s="111">
        <f t="shared" si="31"/>
        <v>0</v>
      </c>
      <c r="AV55" s="111">
        <f t="shared" si="31"/>
        <v>0</v>
      </c>
      <c r="AW55" s="111">
        <f t="shared" si="31"/>
        <v>0</v>
      </c>
      <c r="AX55" s="111">
        <f t="shared" si="31"/>
        <v>0</v>
      </c>
      <c r="AY55" s="111">
        <f t="shared" si="31"/>
        <v>0</v>
      </c>
      <c r="AZ55" s="111">
        <f t="shared" si="31"/>
        <v>0</v>
      </c>
      <c r="BA55" s="111">
        <f t="shared" si="31"/>
        <v>0</v>
      </c>
      <c r="BB55" s="111">
        <f t="shared" si="31"/>
        <v>0</v>
      </c>
      <c r="BC55" s="111">
        <f t="shared" si="31"/>
        <v>0</v>
      </c>
      <c r="BD55" s="111">
        <f t="shared" si="31"/>
        <v>0</v>
      </c>
      <c r="BE55" s="111">
        <f t="shared" si="31"/>
        <v>0</v>
      </c>
      <c r="BF55" s="111">
        <f t="shared" si="31"/>
        <v>0</v>
      </c>
      <c r="BG55" s="67"/>
      <c r="BH55" s="67"/>
    </row>
    <row r="56" spans="1:60" x14ac:dyDescent="0.2">
      <c r="A56" s="42"/>
      <c r="B56" s="67"/>
      <c r="C56" s="155" t="s">
        <v>88</v>
      </c>
      <c r="D56" s="174"/>
      <c r="E56" s="164"/>
      <c r="F56" s="173">
        <v>0</v>
      </c>
      <c r="G56" s="56"/>
      <c r="H56" s="56"/>
      <c r="I56" s="111">
        <f t="shared" si="29"/>
        <v>0</v>
      </c>
      <c r="J56" s="111">
        <f t="shared" si="29"/>
        <v>0</v>
      </c>
      <c r="K56" s="111">
        <f t="shared" si="29"/>
        <v>0</v>
      </c>
      <c r="L56" s="111">
        <f t="shared" si="29"/>
        <v>0</v>
      </c>
      <c r="M56" s="111">
        <f t="shared" si="29"/>
        <v>0</v>
      </c>
      <c r="N56" s="111">
        <f t="shared" si="29"/>
        <v>0</v>
      </c>
      <c r="O56" s="111">
        <f t="shared" si="29"/>
        <v>0</v>
      </c>
      <c r="P56" s="111">
        <f t="shared" si="29"/>
        <v>0</v>
      </c>
      <c r="Q56" s="111">
        <f t="shared" si="29"/>
        <v>0</v>
      </c>
      <c r="R56" s="111">
        <f t="shared" si="29"/>
        <v>0</v>
      </c>
      <c r="S56" s="111">
        <f t="shared" si="29"/>
        <v>0</v>
      </c>
      <c r="T56" s="111">
        <f t="shared" si="29"/>
        <v>0</v>
      </c>
      <c r="U56" s="111">
        <f t="shared" si="29"/>
        <v>0</v>
      </c>
      <c r="V56" s="111">
        <f t="shared" si="29"/>
        <v>0</v>
      </c>
      <c r="W56" s="111">
        <f t="shared" si="29"/>
        <v>0</v>
      </c>
      <c r="X56" s="111">
        <f t="shared" si="29"/>
        <v>0</v>
      </c>
      <c r="Y56" s="111">
        <f t="shared" si="31"/>
        <v>0</v>
      </c>
      <c r="Z56" s="111">
        <f t="shared" si="31"/>
        <v>0</v>
      </c>
      <c r="AA56" s="111">
        <f t="shared" si="31"/>
        <v>0</v>
      </c>
      <c r="AB56" s="111">
        <f t="shared" si="31"/>
        <v>0</v>
      </c>
      <c r="AC56" s="111">
        <f t="shared" si="31"/>
        <v>0</v>
      </c>
      <c r="AD56" s="111">
        <f t="shared" si="31"/>
        <v>0</v>
      </c>
      <c r="AE56" s="111">
        <f t="shared" si="31"/>
        <v>0</v>
      </c>
      <c r="AF56" s="111">
        <f t="shared" si="31"/>
        <v>0</v>
      </c>
      <c r="AG56" s="111">
        <f t="shared" si="31"/>
        <v>0</v>
      </c>
      <c r="AH56" s="111">
        <f t="shared" si="31"/>
        <v>0</v>
      </c>
      <c r="AI56" s="111">
        <f t="shared" si="31"/>
        <v>0</v>
      </c>
      <c r="AJ56" s="111">
        <f t="shared" si="31"/>
        <v>0</v>
      </c>
      <c r="AK56" s="111">
        <f t="shared" si="31"/>
        <v>0</v>
      </c>
      <c r="AL56" s="111">
        <f t="shared" si="31"/>
        <v>0</v>
      </c>
      <c r="AM56" s="111">
        <f t="shared" si="31"/>
        <v>0</v>
      </c>
      <c r="AN56" s="111">
        <f t="shared" si="31"/>
        <v>0</v>
      </c>
      <c r="AO56" s="111">
        <f t="shared" si="31"/>
        <v>0</v>
      </c>
      <c r="AP56" s="111">
        <f t="shared" si="31"/>
        <v>0</v>
      </c>
      <c r="AQ56" s="111">
        <f t="shared" si="31"/>
        <v>0</v>
      </c>
      <c r="AR56" s="111">
        <f t="shared" si="31"/>
        <v>0</v>
      </c>
      <c r="AS56" s="111">
        <f t="shared" si="31"/>
        <v>0</v>
      </c>
      <c r="AT56" s="111">
        <f t="shared" si="31"/>
        <v>0</v>
      </c>
      <c r="AU56" s="111">
        <f t="shared" si="31"/>
        <v>0</v>
      </c>
      <c r="AV56" s="111">
        <f t="shared" si="31"/>
        <v>0</v>
      </c>
      <c r="AW56" s="111">
        <f t="shared" si="31"/>
        <v>0</v>
      </c>
      <c r="AX56" s="111">
        <f t="shared" si="31"/>
        <v>0</v>
      </c>
      <c r="AY56" s="111">
        <f t="shared" si="31"/>
        <v>0</v>
      </c>
      <c r="AZ56" s="111">
        <f t="shared" si="31"/>
        <v>0</v>
      </c>
      <c r="BA56" s="111">
        <f t="shared" si="31"/>
        <v>0</v>
      </c>
      <c r="BB56" s="111">
        <f t="shared" si="31"/>
        <v>0</v>
      </c>
      <c r="BC56" s="111">
        <f t="shared" si="31"/>
        <v>0</v>
      </c>
      <c r="BD56" s="111">
        <f t="shared" si="31"/>
        <v>0</v>
      </c>
      <c r="BE56" s="111">
        <f t="shared" si="31"/>
        <v>0</v>
      </c>
      <c r="BF56" s="111">
        <f t="shared" si="31"/>
        <v>0</v>
      </c>
      <c r="BG56" s="67"/>
      <c r="BH56" s="67"/>
    </row>
    <row r="57" spans="1:60" x14ac:dyDescent="0.2">
      <c r="A57" s="42"/>
      <c r="B57" s="67"/>
      <c r="C57" s="42" t="s">
        <v>144</v>
      </c>
      <c r="D57" s="67"/>
      <c r="E57" s="164" t="s">
        <v>121</v>
      </c>
      <c r="F57" s="173">
        <v>0</v>
      </c>
      <c r="G57" s="56"/>
      <c r="H57" s="56"/>
      <c r="I57" s="111"/>
      <c r="J57" s="111">
        <f t="shared" si="29"/>
        <v>0</v>
      </c>
      <c r="K57" s="111">
        <f t="shared" si="29"/>
        <v>0</v>
      </c>
      <c r="L57" s="111">
        <f t="shared" si="29"/>
        <v>0</v>
      </c>
      <c r="M57" s="111">
        <f t="shared" si="29"/>
        <v>0</v>
      </c>
      <c r="N57" s="111">
        <f t="shared" si="29"/>
        <v>0</v>
      </c>
      <c r="O57" s="111">
        <f t="shared" si="29"/>
        <v>0</v>
      </c>
      <c r="P57" s="111">
        <f t="shared" si="29"/>
        <v>0</v>
      </c>
      <c r="Q57" s="111">
        <f t="shared" si="29"/>
        <v>0</v>
      </c>
      <c r="R57" s="111">
        <f t="shared" si="29"/>
        <v>0</v>
      </c>
      <c r="S57" s="111">
        <f t="shared" si="29"/>
        <v>0</v>
      </c>
      <c r="T57" s="111">
        <f t="shared" si="29"/>
        <v>0</v>
      </c>
      <c r="U57" s="111">
        <f t="shared" si="29"/>
        <v>0</v>
      </c>
      <c r="V57" s="111">
        <f t="shared" si="29"/>
        <v>0</v>
      </c>
      <c r="W57" s="111">
        <f t="shared" si="29"/>
        <v>0</v>
      </c>
      <c r="X57" s="111">
        <f t="shared" si="29"/>
        <v>0</v>
      </c>
      <c r="Y57" s="111">
        <f t="shared" si="31"/>
        <v>0</v>
      </c>
      <c r="Z57" s="111">
        <f t="shared" si="31"/>
        <v>0</v>
      </c>
      <c r="AA57" s="111">
        <f t="shared" si="31"/>
        <v>0</v>
      </c>
      <c r="AB57" s="111">
        <f t="shared" si="31"/>
        <v>0</v>
      </c>
      <c r="AC57" s="111">
        <f t="shared" si="31"/>
        <v>0</v>
      </c>
      <c r="AD57" s="111">
        <f t="shared" si="31"/>
        <v>0</v>
      </c>
      <c r="AE57" s="111">
        <f t="shared" si="31"/>
        <v>0</v>
      </c>
      <c r="AF57" s="111">
        <f t="shared" si="31"/>
        <v>0</v>
      </c>
      <c r="AG57" s="111">
        <f t="shared" si="31"/>
        <v>0</v>
      </c>
      <c r="AH57" s="111">
        <f t="shared" si="31"/>
        <v>0</v>
      </c>
      <c r="AI57" s="111">
        <f t="shared" si="31"/>
        <v>0</v>
      </c>
      <c r="AJ57" s="111">
        <f t="shared" si="31"/>
        <v>0</v>
      </c>
      <c r="AK57" s="111">
        <f t="shared" si="31"/>
        <v>0</v>
      </c>
      <c r="AL57" s="111">
        <f t="shared" si="31"/>
        <v>0</v>
      </c>
      <c r="AM57" s="111">
        <f t="shared" si="31"/>
        <v>0</v>
      </c>
      <c r="AN57" s="111">
        <f t="shared" si="31"/>
        <v>0</v>
      </c>
      <c r="AO57" s="111">
        <f t="shared" si="31"/>
        <v>0</v>
      </c>
      <c r="AP57" s="111">
        <f t="shared" si="31"/>
        <v>0</v>
      </c>
      <c r="AQ57" s="111">
        <f t="shared" si="31"/>
        <v>0</v>
      </c>
      <c r="AR57" s="111">
        <f t="shared" si="31"/>
        <v>0</v>
      </c>
      <c r="AS57" s="111">
        <f t="shared" si="31"/>
        <v>0</v>
      </c>
      <c r="AT57" s="111">
        <f t="shared" si="31"/>
        <v>0</v>
      </c>
      <c r="AU57" s="111">
        <f t="shared" si="31"/>
        <v>0</v>
      </c>
      <c r="AV57" s="111">
        <f t="shared" si="31"/>
        <v>0</v>
      </c>
      <c r="AW57" s="111">
        <f t="shared" si="31"/>
        <v>0</v>
      </c>
      <c r="AX57" s="111">
        <f t="shared" si="31"/>
        <v>0</v>
      </c>
      <c r="AY57" s="111">
        <f t="shared" si="31"/>
        <v>0</v>
      </c>
      <c r="AZ57" s="111">
        <f t="shared" si="31"/>
        <v>0</v>
      </c>
      <c r="BA57" s="111">
        <f t="shared" si="31"/>
        <v>0</v>
      </c>
      <c r="BB57" s="111">
        <f t="shared" si="31"/>
        <v>0</v>
      </c>
      <c r="BC57" s="111">
        <f t="shared" si="31"/>
        <v>0</v>
      </c>
      <c r="BD57" s="111">
        <f t="shared" si="31"/>
        <v>0</v>
      </c>
      <c r="BE57" s="111">
        <f t="shared" si="31"/>
        <v>0</v>
      </c>
      <c r="BF57" s="111">
        <f t="shared" si="31"/>
        <v>0</v>
      </c>
      <c r="BG57" s="67"/>
      <c r="BH57" s="67"/>
    </row>
    <row r="58" spans="1:60" x14ac:dyDescent="0.2">
      <c r="A58" s="42"/>
      <c r="B58" s="67"/>
      <c r="C58" s="40" t="s">
        <v>142</v>
      </c>
      <c r="D58" s="67"/>
      <c r="E58" s="164" t="s">
        <v>121</v>
      </c>
      <c r="F58" s="173">
        <v>0</v>
      </c>
      <c r="G58" s="56"/>
      <c r="H58" s="56"/>
      <c r="I58" s="111">
        <f t="shared" si="29"/>
        <v>0</v>
      </c>
      <c r="J58" s="111">
        <f t="shared" si="29"/>
        <v>0</v>
      </c>
      <c r="K58" s="111">
        <f t="shared" si="29"/>
        <v>0</v>
      </c>
      <c r="L58" s="111">
        <f t="shared" si="29"/>
        <v>0</v>
      </c>
      <c r="M58" s="111">
        <f t="shared" si="29"/>
        <v>0</v>
      </c>
      <c r="N58" s="111">
        <f t="shared" si="29"/>
        <v>0</v>
      </c>
      <c r="O58" s="111">
        <f t="shared" si="29"/>
        <v>0</v>
      </c>
      <c r="P58" s="111">
        <f t="shared" si="29"/>
        <v>0</v>
      </c>
      <c r="Q58" s="111">
        <f t="shared" si="29"/>
        <v>0</v>
      </c>
      <c r="R58" s="111">
        <f t="shared" si="29"/>
        <v>0</v>
      </c>
      <c r="S58" s="111">
        <f t="shared" si="29"/>
        <v>0</v>
      </c>
      <c r="T58" s="111">
        <f t="shared" si="29"/>
        <v>0</v>
      </c>
      <c r="U58" s="111">
        <f t="shared" si="29"/>
        <v>0</v>
      </c>
      <c r="V58" s="111">
        <f t="shared" si="29"/>
        <v>0</v>
      </c>
      <c r="W58" s="111">
        <f t="shared" si="29"/>
        <v>0</v>
      </c>
      <c r="X58" s="111">
        <f t="shared" si="29"/>
        <v>0</v>
      </c>
      <c r="Y58" s="111">
        <f t="shared" si="31"/>
        <v>0</v>
      </c>
      <c r="Z58" s="111">
        <f t="shared" si="31"/>
        <v>0</v>
      </c>
      <c r="AA58" s="111">
        <f t="shared" si="31"/>
        <v>0</v>
      </c>
      <c r="AB58" s="111">
        <f t="shared" si="31"/>
        <v>0</v>
      </c>
      <c r="AC58" s="111">
        <f t="shared" si="31"/>
        <v>0</v>
      </c>
      <c r="AD58" s="111">
        <f t="shared" si="31"/>
        <v>0</v>
      </c>
      <c r="AE58" s="111">
        <f t="shared" si="31"/>
        <v>0</v>
      </c>
      <c r="AF58" s="111">
        <f t="shared" si="31"/>
        <v>0</v>
      </c>
      <c r="AG58" s="111">
        <f t="shared" si="31"/>
        <v>0</v>
      </c>
      <c r="AH58" s="111">
        <f t="shared" si="31"/>
        <v>0</v>
      </c>
      <c r="AI58" s="111">
        <f t="shared" si="31"/>
        <v>0</v>
      </c>
      <c r="AJ58" s="111">
        <f t="shared" si="31"/>
        <v>0</v>
      </c>
      <c r="AK58" s="111">
        <f t="shared" si="31"/>
        <v>0</v>
      </c>
      <c r="AL58" s="111">
        <f t="shared" si="31"/>
        <v>0</v>
      </c>
      <c r="AM58" s="111">
        <f t="shared" si="31"/>
        <v>0</v>
      </c>
      <c r="AN58" s="111">
        <f t="shared" si="31"/>
        <v>0</v>
      </c>
      <c r="AO58" s="111">
        <f t="shared" si="31"/>
        <v>0</v>
      </c>
      <c r="AP58" s="111">
        <f t="shared" si="31"/>
        <v>0</v>
      </c>
      <c r="AQ58" s="111">
        <f t="shared" si="31"/>
        <v>0</v>
      </c>
      <c r="AR58" s="111">
        <f t="shared" si="31"/>
        <v>0</v>
      </c>
      <c r="AS58" s="111">
        <f t="shared" si="31"/>
        <v>0</v>
      </c>
      <c r="AT58" s="111">
        <f t="shared" si="31"/>
        <v>0</v>
      </c>
      <c r="AU58" s="111">
        <f t="shared" si="31"/>
        <v>0</v>
      </c>
      <c r="AV58" s="111">
        <f t="shared" si="31"/>
        <v>0</v>
      </c>
      <c r="AW58" s="111">
        <f t="shared" si="31"/>
        <v>0</v>
      </c>
      <c r="AX58" s="111">
        <f t="shared" si="31"/>
        <v>0</v>
      </c>
      <c r="AY58" s="111">
        <f t="shared" si="31"/>
        <v>0</v>
      </c>
      <c r="AZ58" s="111">
        <f t="shared" si="31"/>
        <v>0</v>
      </c>
      <c r="BA58" s="111">
        <f t="shared" si="31"/>
        <v>0</v>
      </c>
      <c r="BB58" s="111">
        <f t="shared" si="31"/>
        <v>0</v>
      </c>
      <c r="BC58" s="111">
        <f t="shared" si="31"/>
        <v>0</v>
      </c>
      <c r="BD58" s="111">
        <f t="shared" si="31"/>
        <v>0</v>
      </c>
      <c r="BE58" s="111">
        <f t="shared" si="31"/>
        <v>0</v>
      </c>
      <c r="BF58" s="111">
        <f t="shared" si="31"/>
        <v>0</v>
      </c>
      <c r="BG58" s="67"/>
      <c r="BH58" s="67"/>
    </row>
    <row r="59" spans="1:60" x14ac:dyDescent="0.2">
      <c r="A59" s="42"/>
      <c r="B59" s="42"/>
      <c r="C59" s="67"/>
      <c r="D59" s="67"/>
      <c r="E59" s="136"/>
      <c r="F59" s="67"/>
      <c r="G59" s="56"/>
      <c r="H59" s="56"/>
      <c r="I59" s="14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row>
    <row r="60" spans="1:60" x14ac:dyDescent="0.2">
      <c r="A60" s="42"/>
      <c r="B60" s="67"/>
      <c r="C60" s="67"/>
      <c r="D60" s="67"/>
      <c r="E60" s="136"/>
      <c r="F60" s="67"/>
      <c r="G60" s="56"/>
      <c r="H60" s="67"/>
      <c r="I60" s="14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row>
    <row r="61" spans="1:60" x14ac:dyDescent="0.2">
      <c r="A61" s="538" t="str">
        <f>IF(CapitalTrtmt="LS","The following rows are not used with the Lump Sum Capital Treatment method"," ")</f>
        <v xml:space="preserve"> </v>
      </c>
      <c r="B61" s="538"/>
      <c r="C61" s="538"/>
      <c r="D61" s="538"/>
      <c r="E61" s="538"/>
      <c r="F61" s="538"/>
      <c r="G61" s="538"/>
      <c r="H61" s="538"/>
      <c r="I61" s="538"/>
      <c r="J61" s="538"/>
      <c r="K61" s="538"/>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row>
    <row r="62" spans="1:60" ht="15" x14ac:dyDescent="0.35">
      <c r="A62" s="175" t="s">
        <v>135</v>
      </c>
      <c r="B62" s="67"/>
      <c r="C62" s="67"/>
      <c r="D62" s="67"/>
      <c r="E62" s="136"/>
      <c r="F62" s="150" t="s">
        <v>34</v>
      </c>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row>
    <row r="63" spans="1:60" x14ac:dyDescent="0.2">
      <c r="A63" s="175"/>
      <c r="B63" s="42" t="s">
        <v>96</v>
      </c>
      <c r="C63" s="67"/>
      <c r="D63" s="67"/>
      <c r="E63" s="136"/>
      <c r="F63" s="182">
        <f>F19</f>
        <v>0</v>
      </c>
      <c r="G63" s="67"/>
      <c r="H63" s="67"/>
      <c r="I63" s="171"/>
      <c r="J63" s="171"/>
      <c r="K63" s="171"/>
      <c r="L63" s="171"/>
      <c r="M63" s="171">
        <f t="shared" ref="M63:BF63" si="32">M19</f>
        <v>0</v>
      </c>
      <c r="N63" s="171">
        <f t="shared" si="32"/>
        <v>0</v>
      </c>
      <c r="O63" s="171">
        <f t="shared" si="32"/>
        <v>0</v>
      </c>
      <c r="P63" s="171">
        <f t="shared" si="32"/>
        <v>0</v>
      </c>
      <c r="Q63" s="171">
        <f t="shared" si="32"/>
        <v>0</v>
      </c>
      <c r="R63" s="171">
        <f t="shared" si="32"/>
        <v>0</v>
      </c>
      <c r="S63" s="171">
        <f t="shared" si="32"/>
        <v>0</v>
      </c>
      <c r="T63" s="171">
        <f t="shared" si="32"/>
        <v>0</v>
      </c>
      <c r="U63" s="171">
        <f t="shared" si="32"/>
        <v>0</v>
      </c>
      <c r="V63" s="171">
        <f t="shared" si="32"/>
        <v>0</v>
      </c>
      <c r="W63" s="171">
        <f t="shared" si="32"/>
        <v>0</v>
      </c>
      <c r="X63" s="171">
        <f t="shared" si="32"/>
        <v>0</v>
      </c>
      <c r="Y63" s="171">
        <f t="shared" si="32"/>
        <v>0</v>
      </c>
      <c r="Z63" s="171">
        <f t="shared" si="32"/>
        <v>0</v>
      </c>
      <c r="AA63" s="171">
        <f t="shared" si="32"/>
        <v>0</v>
      </c>
      <c r="AB63" s="171">
        <f t="shared" si="32"/>
        <v>0</v>
      </c>
      <c r="AC63" s="171">
        <f t="shared" si="32"/>
        <v>0</v>
      </c>
      <c r="AD63" s="171">
        <f t="shared" si="32"/>
        <v>0</v>
      </c>
      <c r="AE63" s="171">
        <f t="shared" si="32"/>
        <v>0</v>
      </c>
      <c r="AF63" s="171">
        <f t="shared" si="32"/>
        <v>0</v>
      </c>
      <c r="AG63" s="171">
        <f t="shared" si="32"/>
        <v>0</v>
      </c>
      <c r="AH63" s="171">
        <f t="shared" si="32"/>
        <v>0</v>
      </c>
      <c r="AI63" s="171">
        <f t="shared" si="32"/>
        <v>0</v>
      </c>
      <c r="AJ63" s="171">
        <f t="shared" si="32"/>
        <v>0</v>
      </c>
      <c r="AK63" s="171">
        <f t="shared" si="32"/>
        <v>0</v>
      </c>
      <c r="AL63" s="171">
        <f t="shared" si="32"/>
        <v>0</v>
      </c>
      <c r="AM63" s="171">
        <f t="shared" si="32"/>
        <v>0</v>
      </c>
      <c r="AN63" s="171">
        <f t="shared" si="32"/>
        <v>0</v>
      </c>
      <c r="AO63" s="171">
        <f t="shared" si="32"/>
        <v>0</v>
      </c>
      <c r="AP63" s="171">
        <f t="shared" si="32"/>
        <v>0</v>
      </c>
      <c r="AQ63" s="171">
        <f t="shared" si="32"/>
        <v>0</v>
      </c>
      <c r="AR63" s="171">
        <f t="shared" si="32"/>
        <v>0</v>
      </c>
      <c r="AS63" s="171">
        <f t="shared" si="32"/>
        <v>0</v>
      </c>
      <c r="AT63" s="171">
        <f t="shared" si="32"/>
        <v>0</v>
      </c>
      <c r="AU63" s="171">
        <f t="shared" si="32"/>
        <v>0</v>
      </c>
      <c r="AV63" s="171">
        <f t="shared" si="32"/>
        <v>0</v>
      </c>
      <c r="AW63" s="171">
        <f t="shared" si="32"/>
        <v>0</v>
      </c>
      <c r="AX63" s="171">
        <f t="shared" si="32"/>
        <v>0</v>
      </c>
      <c r="AY63" s="171">
        <f t="shared" si="32"/>
        <v>0</v>
      </c>
      <c r="AZ63" s="171">
        <f t="shared" si="32"/>
        <v>0</v>
      </c>
      <c r="BA63" s="171">
        <f t="shared" si="32"/>
        <v>0</v>
      </c>
      <c r="BB63" s="171">
        <f t="shared" si="32"/>
        <v>0</v>
      </c>
      <c r="BC63" s="171">
        <f t="shared" si="32"/>
        <v>0</v>
      </c>
      <c r="BD63" s="171">
        <f t="shared" si="32"/>
        <v>0</v>
      </c>
      <c r="BE63" s="171">
        <f t="shared" si="32"/>
        <v>0</v>
      </c>
      <c r="BF63" s="171">
        <f t="shared" si="32"/>
        <v>0</v>
      </c>
      <c r="BG63" s="67"/>
      <c r="BH63" s="67"/>
    </row>
    <row r="64" spans="1:60" x14ac:dyDescent="0.2">
      <c r="A64" s="67"/>
      <c r="B64" s="42" t="s">
        <v>41</v>
      </c>
      <c r="C64" s="67"/>
      <c r="D64" s="67"/>
      <c r="E64" s="66" t="s">
        <v>83</v>
      </c>
      <c r="F64" s="183">
        <f>F19*(1+CostEscalCap)^($I$5-1-EPCBaseYear)</f>
        <v>0</v>
      </c>
      <c r="G64" s="56"/>
      <c r="H64" s="56"/>
      <c r="I64" s="56"/>
      <c r="J64" s="56"/>
      <c r="K64" s="56"/>
      <c r="L64" s="56"/>
      <c r="M64" s="56">
        <f t="shared" ref="M64:BF64" si="33">M63*(1+CostEscalCap)^(M5-EPCBaseYear)</f>
        <v>0</v>
      </c>
      <c r="N64" s="56">
        <f t="shared" si="33"/>
        <v>0</v>
      </c>
      <c r="O64" s="56">
        <f t="shared" si="33"/>
        <v>0</v>
      </c>
      <c r="P64" s="56">
        <f t="shared" si="33"/>
        <v>0</v>
      </c>
      <c r="Q64" s="56">
        <f t="shared" si="33"/>
        <v>0</v>
      </c>
      <c r="R64" s="56">
        <f t="shared" si="33"/>
        <v>0</v>
      </c>
      <c r="S64" s="56">
        <f t="shared" si="33"/>
        <v>0</v>
      </c>
      <c r="T64" s="56">
        <f t="shared" si="33"/>
        <v>0</v>
      </c>
      <c r="U64" s="56">
        <f t="shared" si="33"/>
        <v>0</v>
      </c>
      <c r="V64" s="56">
        <f t="shared" si="33"/>
        <v>0</v>
      </c>
      <c r="W64" s="56">
        <f t="shared" si="33"/>
        <v>0</v>
      </c>
      <c r="X64" s="56">
        <f t="shared" si="33"/>
        <v>0</v>
      </c>
      <c r="Y64" s="56">
        <f t="shared" si="33"/>
        <v>0</v>
      </c>
      <c r="Z64" s="56">
        <f t="shared" si="33"/>
        <v>0</v>
      </c>
      <c r="AA64" s="56">
        <f t="shared" si="33"/>
        <v>0</v>
      </c>
      <c r="AB64" s="56">
        <f t="shared" si="33"/>
        <v>0</v>
      </c>
      <c r="AC64" s="56">
        <f t="shared" si="33"/>
        <v>0</v>
      </c>
      <c r="AD64" s="56">
        <f t="shared" si="33"/>
        <v>0</v>
      </c>
      <c r="AE64" s="56">
        <f t="shared" si="33"/>
        <v>0</v>
      </c>
      <c r="AF64" s="56">
        <f t="shared" si="33"/>
        <v>0</v>
      </c>
      <c r="AG64" s="56">
        <f t="shared" si="33"/>
        <v>0</v>
      </c>
      <c r="AH64" s="56">
        <f t="shared" si="33"/>
        <v>0</v>
      </c>
      <c r="AI64" s="56">
        <f t="shared" si="33"/>
        <v>0</v>
      </c>
      <c r="AJ64" s="56">
        <f t="shared" si="33"/>
        <v>0</v>
      </c>
      <c r="AK64" s="56">
        <f t="shared" si="33"/>
        <v>0</v>
      </c>
      <c r="AL64" s="56">
        <f t="shared" si="33"/>
        <v>0</v>
      </c>
      <c r="AM64" s="56">
        <f t="shared" si="33"/>
        <v>0</v>
      </c>
      <c r="AN64" s="56">
        <f t="shared" si="33"/>
        <v>0</v>
      </c>
      <c r="AO64" s="56">
        <f t="shared" si="33"/>
        <v>0</v>
      </c>
      <c r="AP64" s="56">
        <f t="shared" si="33"/>
        <v>0</v>
      </c>
      <c r="AQ64" s="56">
        <f t="shared" si="33"/>
        <v>0</v>
      </c>
      <c r="AR64" s="56">
        <f t="shared" si="33"/>
        <v>0</v>
      </c>
      <c r="AS64" s="56">
        <f t="shared" si="33"/>
        <v>0</v>
      </c>
      <c r="AT64" s="56">
        <f t="shared" si="33"/>
        <v>0</v>
      </c>
      <c r="AU64" s="56">
        <f t="shared" si="33"/>
        <v>0</v>
      </c>
      <c r="AV64" s="56">
        <f t="shared" si="33"/>
        <v>0</v>
      </c>
      <c r="AW64" s="56">
        <f t="shared" si="33"/>
        <v>0</v>
      </c>
      <c r="AX64" s="56">
        <f t="shared" si="33"/>
        <v>0</v>
      </c>
      <c r="AY64" s="56">
        <f t="shared" si="33"/>
        <v>0</v>
      </c>
      <c r="AZ64" s="56">
        <f t="shared" si="33"/>
        <v>0</v>
      </c>
      <c r="BA64" s="56">
        <f t="shared" si="33"/>
        <v>0</v>
      </c>
      <c r="BB64" s="56">
        <f t="shared" si="33"/>
        <v>0</v>
      </c>
      <c r="BC64" s="56">
        <f t="shared" si="33"/>
        <v>0</v>
      </c>
      <c r="BD64" s="56">
        <f t="shared" si="33"/>
        <v>0</v>
      </c>
      <c r="BE64" s="56">
        <f t="shared" si="33"/>
        <v>0</v>
      </c>
      <c r="BF64" s="56">
        <f t="shared" si="33"/>
        <v>0</v>
      </c>
      <c r="BG64" s="67"/>
      <c r="BH64" s="67"/>
    </row>
    <row r="65" spans="1:60" x14ac:dyDescent="0.2">
      <c r="A65" s="67"/>
      <c r="B65" s="42" t="s">
        <v>40</v>
      </c>
      <c r="C65" s="67"/>
      <c r="D65" s="67"/>
      <c r="E65" s="67"/>
      <c r="F65" s="183">
        <f>F64/(1-BondSofts)</f>
        <v>0</v>
      </c>
      <c r="G65" s="56"/>
      <c r="H65" s="56"/>
      <c r="I65" s="56"/>
      <c r="J65" s="56"/>
      <c r="K65" s="56"/>
      <c r="L65" s="56"/>
      <c r="M65" s="56">
        <f t="shared" ref="M65:BF65" si="34">M64/(1-BondSofts)</f>
        <v>0</v>
      </c>
      <c r="N65" s="56">
        <f t="shared" si="34"/>
        <v>0</v>
      </c>
      <c r="O65" s="56">
        <f t="shared" si="34"/>
        <v>0</v>
      </c>
      <c r="P65" s="56">
        <f t="shared" si="34"/>
        <v>0</v>
      </c>
      <c r="Q65" s="56">
        <f t="shared" si="34"/>
        <v>0</v>
      </c>
      <c r="R65" s="56">
        <f t="shared" si="34"/>
        <v>0</v>
      </c>
      <c r="S65" s="56">
        <f t="shared" si="34"/>
        <v>0</v>
      </c>
      <c r="T65" s="56">
        <f t="shared" si="34"/>
        <v>0</v>
      </c>
      <c r="U65" s="56">
        <f t="shared" si="34"/>
        <v>0</v>
      </c>
      <c r="V65" s="56">
        <f t="shared" si="34"/>
        <v>0</v>
      </c>
      <c r="W65" s="56">
        <f t="shared" si="34"/>
        <v>0</v>
      </c>
      <c r="X65" s="56">
        <f t="shared" si="34"/>
        <v>0</v>
      </c>
      <c r="Y65" s="56">
        <f t="shared" si="34"/>
        <v>0</v>
      </c>
      <c r="Z65" s="56">
        <f t="shared" si="34"/>
        <v>0</v>
      </c>
      <c r="AA65" s="56">
        <f t="shared" si="34"/>
        <v>0</v>
      </c>
      <c r="AB65" s="56">
        <f t="shared" si="34"/>
        <v>0</v>
      </c>
      <c r="AC65" s="56">
        <f t="shared" si="34"/>
        <v>0</v>
      </c>
      <c r="AD65" s="56">
        <f t="shared" si="34"/>
        <v>0</v>
      </c>
      <c r="AE65" s="56">
        <f t="shared" si="34"/>
        <v>0</v>
      </c>
      <c r="AF65" s="56">
        <f t="shared" si="34"/>
        <v>0</v>
      </c>
      <c r="AG65" s="56">
        <f t="shared" si="34"/>
        <v>0</v>
      </c>
      <c r="AH65" s="56">
        <f t="shared" si="34"/>
        <v>0</v>
      </c>
      <c r="AI65" s="56">
        <f t="shared" si="34"/>
        <v>0</v>
      </c>
      <c r="AJ65" s="56">
        <f t="shared" si="34"/>
        <v>0</v>
      </c>
      <c r="AK65" s="56">
        <f t="shared" si="34"/>
        <v>0</v>
      </c>
      <c r="AL65" s="56">
        <f t="shared" si="34"/>
        <v>0</v>
      </c>
      <c r="AM65" s="56">
        <f t="shared" si="34"/>
        <v>0</v>
      </c>
      <c r="AN65" s="56">
        <f t="shared" si="34"/>
        <v>0</v>
      </c>
      <c r="AO65" s="56">
        <f t="shared" si="34"/>
        <v>0</v>
      </c>
      <c r="AP65" s="56">
        <f t="shared" si="34"/>
        <v>0</v>
      </c>
      <c r="AQ65" s="56">
        <f t="shared" si="34"/>
        <v>0</v>
      </c>
      <c r="AR65" s="56">
        <f t="shared" si="34"/>
        <v>0</v>
      </c>
      <c r="AS65" s="56">
        <f t="shared" si="34"/>
        <v>0</v>
      </c>
      <c r="AT65" s="56">
        <f t="shared" si="34"/>
        <v>0</v>
      </c>
      <c r="AU65" s="56">
        <f t="shared" si="34"/>
        <v>0</v>
      </c>
      <c r="AV65" s="56">
        <f t="shared" si="34"/>
        <v>0</v>
      </c>
      <c r="AW65" s="56">
        <f t="shared" si="34"/>
        <v>0</v>
      </c>
      <c r="AX65" s="56">
        <f t="shared" si="34"/>
        <v>0</v>
      </c>
      <c r="AY65" s="56">
        <f t="shared" si="34"/>
        <v>0</v>
      </c>
      <c r="AZ65" s="56">
        <f t="shared" si="34"/>
        <v>0</v>
      </c>
      <c r="BA65" s="56">
        <f t="shared" si="34"/>
        <v>0</v>
      </c>
      <c r="BB65" s="56">
        <f t="shared" si="34"/>
        <v>0</v>
      </c>
      <c r="BC65" s="56">
        <f t="shared" si="34"/>
        <v>0</v>
      </c>
      <c r="BD65" s="56">
        <f t="shared" si="34"/>
        <v>0</v>
      </c>
      <c r="BE65" s="56">
        <f t="shared" si="34"/>
        <v>0</v>
      </c>
      <c r="BF65" s="56">
        <f t="shared" si="34"/>
        <v>0</v>
      </c>
      <c r="BG65" s="67"/>
      <c r="BH65" s="67"/>
    </row>
    <row r="66" spans="1:60" x14ac:dyDescent="0.2">
      <c r="A66" s="67"/>
      <c r="B66" s="42" t="s">
        <v>43</v>
      </c>
      <c r="C66" s="67"/>
      <c r="D66" s="67"/>
      <c r="E66" s="176" t="s">
        <v>66</v>
      </c>
      <c r="F66" s="183" t="e">
        <f>-PMT(BondInt,BondMat,F65)</f>
        <v>#NUM!</v>
      </c>
      <c r="G66" s="56"/>
      <c r="H66" s="56"/>
      <c r="I66" s="56"/>
      <c r="J66" s="56"/>
      <c r="K66" s="56"/>
      <c r="L66" s="56"/>
      <c r="M66" s="56" t="e">
        <f t="shared" ref="M66:BF66" si="35">-PMT(BondInt,BondMat,M65)</f>
        <v>#NUM!</v>
      </c>
      <c r="N66" s="56" t="e">
        <f t="shared" si="35"/>
        <v>#NUM!</v>
      </c>
      <c r="O66" s="56" t="e">
        <f t="shared" si="35"/>
        <v>#NUM!</v>
      </c>
      <c r="P66" s="56" t="e">
        <f t="shared" si="35"/>
        <v>#NUM!</v>
      </c>
      <c r="Q66" s="56" t="e">
        <f t="shared" si="35"/>
        <v>#NUM!</v>
      </c>
      <c r="R66" s="56" t="e">
        <f t="shared" si="35"/>
        <v>#NUM!</v>
      </c>
      <c r="S66" s="56" t="e">
        <f t="shared" si="35"/>
        <v>#NUM!</v>
      </c>
      <c r="T66" s="56" t="e">
        <f t="shared" si="35"/>
        <v>#NUM!</v>
      </c>
      <c r="U66" s="56" t="e">
        <f t="shared" si="35"/>
        <v>#NUM!</v>
      </c>
      <c r="V66" s="56" t="e">
        <f t="shared" si="35"/>
        <v>#NUM!</v>
      </c>
      <c r="W66" s="56" t="e">
        <f t="shared" si="35"/>
        <v>#NUM!</v>
      </c>
      <c r="X66" s="56" t="e">
        <f t="shared" si="35"/>
        <v>#NUM!</v>
      </c>
      <c r="Y66" s="56" t="e">
        <f t="shared" si="35"/>
        <v>#NUM!</v>
      </c>
      <c r="Z66" s="56" t="e">
        <f t="shared" si="35"/>
        <v>#NUM!</v>
      </c>
      <c r="AA66" s="56" t="e">
        <f t="shared" si="35"/>
        <v>#NUM!</v>
      </c>
      <c r="AB66" s="56" t="e">
        <f t="shared" si="35"/>
        <v>#NUM!</v>
      </c>
      <c r="AC66" s="56" t="e">
        <f t="shared" si="35"/>
        <v>#NUM!</v>
      </c>
      <c r="AD66" s="56" t="e">
        <f t="shared" si="35"/>
        <v>#NUM!</v>
      </c>
      <c r="AE66" s="56" t="e">
        <f t="shared" si="35"/>
        <v>#NUM!</v>
      </c>
      <c r="AF66" s="56" t="e">
        <f t="shared" si="35"/>
        <v>#NUM!</v>
      </c>
      <c r="AG66" s="56" t="e">
        <f t="shared" si="35"/>
        <v>#NUM!</v>
      </c>
      <c r="AH66" s="56" t="e">
        <f t="shared" si="35"/>
        <v>#NUM!</v>
      </c>
      <c r="AI66" s="56" t="e">
        <f t="shared" si="35"/>
        <v>#NUM!</v>
      </c>
      <c r="AJ66" s="56" t="e">
        <f t="shared" si="35"/>
        <v>#NUM!</v>
      </c>
      <c r="AK66" s="56" t="e">
        <f t="shared" si="35"/>
        <v>#NUM!</v>
      </c>
      <c r="AL66" s="56" t="e">
        <f t="shared" si="35"/>
        <v>#NUM!</v>
      </c>
      <c r="AM66" s="56" t="e">
        <f t="shared" si="35"/>
        <v>#NUM!</v>
      </c>
      <c r="AN66" s="56" t="e">
        <f t="shared" si="35"/>
        <v>#NUM!</v>
      </c>
      <c r="AO66" s="56" t="e">
        <f t="shared" si="35"/>
        <v>#NUM!</v>
      </c>
      <c r="AP66" s="56" t="e">
        <f t="shared" si="35"/>
        <v>#NUM!</v>
      </c>
      <c r="AQ66" s="56" t="e">
        <f t="shared" si="35"/>
        <v>#NUM!</v>
      </c>
      <c r="AR66" s="56" t="e">
        <f t="shared" si="35"/>
        <v>#NUM!</v>
      </c>
      <c r="AS66" s="56" t="e">
        <f t="shared" si="35"/>
        <v>#NUM!</v>
      </c>
      <c r="AT66" s="56" t="e">
        <f t="shared" si="35"/>
        <v>#NUM!</v>
      </c>
      <c r="AU66" s="56" t="e">
        <f t="shared" si="35"/>
        <v>#NUM!</v>
      </c>
      <c r="AV66" s="56" t="e">
        <f t="shared" si="35"/>
        <v>#NUM!</v>
      </c>
      <c r="AW66" s="56" t="e">
        <f t="shared" si="35"/>
        <v>#NUM!</v>
      </c>
      <c r="AX66" s="56" t="e">
        <f t="shared" si="35"/>
        <v>#NUM!</v>
      </c>
      <c r="AY66" s="56" t="e">
        <f t="shared" si="35"/>
        <v>#NUM!</v>
      </c>
      <c r="AZ66" s="56" t="e">
        <f t="shared" si="35"/>
        <v>#NUM!</v>
      </c>
      <c r="BA66" s="56" t="e">
        <f t="shared" si="35"/>
        <v>#NUM!</v>
      </c>
      <c r="BB66" s="56" t="e">
        <f t="shared" si="35"/>
        <v>#NUM!</v>
      </c>
      <c r="BC66" s="56" t="e">
        <f t="shared" si="35"/>
        <v>#NUM!</v>
      </c>
      <c r="BD66" s="56" t="e">
        <f t="shared" si="35"/>
        <v>#NUM!</v>
      </c>
      <c r="BE66" s="56" t="e">
        <f t="shared" si="35"/>
        <v>#NUM!</v>
      </c>
      <c r="BF66" s="56" t="e">
        <f t="shared" si="35"/>
        <v>#NUM!</v>
      </c>
      <c r="BG66" s="67"/>
      <c r="BH66" s="67"/>
    </row>
    <row r="67" spans="1:60"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row>
    <row r="68" spans="1:60" x14ac:dyDescent="0.2">
      <c r="A68" s="175" t="s">
        <v>44</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row>
    <row r="69" spans="1:60" ht="15" x14ac:dyDescent="0.35">
      <c r="A69" s="175"/>
      <c r="B69" s="42" t="s">
        <v>97</v>
      </c>
      <c r="C69" s="67"/>
      <c r="D69" s="67"/>
      <c r="E69" s="67"/>
      <c r="F69" s="67"/>
      <c r="G69" s="67"/>
      <c r="H69" s="67"/>
      <c r="I69" s="169" t="e">
        <f>SUM(I70:I169)</f>
        <v>#NUM!</v>
      </c>
      <c r="J69" s="169">
        <f t="shared" ref="J69:BF69" si="36">SUM(J70:J169)</f>
        <v>0</v>
      </c>
      <c r="K69" s="169">
        <f t="shared" si="36"/>
        <v>0</v>
      </c>
      <c r="L69" s="169">
        <f t="shared" si="36"/>
        <v>0</v>
      </c>
      <c r="M69" s="169">
        <f t="shared" si="36"/>
        <v>0</v>
      </c>
      <c r="N69" s="169" t="e">
        <f t="shared" si="36"/>
        <v>#NUM!</v>
      </c>
      <c r="O69" s="169" t="e">
        <f t="shared" si="36"/>
        <v>#NUM!</v>
      </c>
      <c r="P69" s="169" t="e">
        <f t="shared" si="36"/>
        <v>#NUM!</v>
      </c>
      <c r="Q69" s="169" t="e">
        <f t="shared" si="36"/>
        <v>#NUM!</v>
      </c>
      <c r="R69" s="169" t="e">
        <f t="shared" si="36"/>
        <v>#NUM!</v>
      </c>
      <c r="S69" s="169" t="e">
        <f t="shared" si="36"/>
        <v>#NUM!</v>
      </c>
      <c r="T69" s="169" t="e">
        <f t="shared" si="36"/>
        <v>#NUM!</v>
      </c>
      <c r="U69" s="169" t="e">
        <f t="shared" si="36"/>
        <v>#NUM!</v>
      </c>
      <c r="V69" s="169" t="e">
        <f t="shared" si="36"/>
        <v>#NUM!</v>
      </c>
      <c r="W69" s="169" t="e">
        <f t="shared" si="36"/>
        <v>#NUM!</v>
      </c>
      <c r="X69" s="169" t="e">
        <f t="shared" si="36"/>
        <v>#NUM!</v>
      </c>
      <c r="Y69" s="169" t="e">
        <f t="shared" si="36"/>
        <v>#NUM!</v>
      </c>
      <c r="Z69" s="169" t="e">
        <f t="shared" si="36"/>
        <v>#NUM!</v>
      </c>
      <c r="AA69" s="169" t="e">
        <f t="shared" si="36"/>
        <v>#NUM!</v>
      </c>
      <c r="AB69" s="169" t="e">
        <f t="shared" si="36"/>
        <v>#NUM!</v>
      </c>
      <c r="AC69" s="169" t="e">
        <f t="shared" si="36"/>
        <v>#NUM!</v>
      </c>
      <c r="AD69" s="169" t="e">
        <f t="shared" si="36"/>
        <v>#NUM!</v>
      </c>
      <c r="AE69" s="169" t="e">
        <f t="shared" si="36"/>
        <v>#NUM!</v>
      </c>
      <c r="AF69" s="169" t="e">
        <f t="shared" si="36"/>
        <v>#NUM!</v>
      </c>
      <c r="AG69" s="169" t="e">
        <f t="shared" si="36"/>
        <v>#NUM!</v>
      </c>
      <c r="AH69" s="169" t="e">
        <f t="shared" si="36"/>
        <v>#NUM!</v>
      </c>
      <c r="AI69" s="169" t="e">
        <f t="shared" si="36"/>
        <v>#NUM!</v>
      </c>
      <c r="AJ69" s="169" t="e">
        <f t="shared" si="36"/>
        <v>#NUM!</v>
      </c>
      <c r="AK69" s="169" t="e">
        <f t="shared" si="36"/>
        <v>#NUM!</v>
      </c>
      <c r="AL69" s="169" t="e">
        <f t="shared" si="36"/>
        <v>#NUM!</v>
      </c>
      <c r="AM69" s="169" t="e">
        <f t="shared" si="36"/>
        <v>#NUM!</v>
      </c>
      <c r="AN69" s="169" t="e">
        <f t="shared" si="36"/>
        <v>#NUM!</v>
      </c>
      <c r="AO69" s="169" t="e">
        <f t="shared" si="36"/>
        <v>#NUM!</v>
      </c>
      <c r="AP69" s="169" t="e">
        <f t="shared" si="36"/>
        <v>#NUM!</v>
      </c>
      <c r="AQ69" s="169" t="e">
        <f t="shared" si="36"/>
        <v>#NUM!</v>
      </c>
      <c r="AR69" s="169" t="e">
        <f t="shared" si="36"/>
        <v>#NUM!</v>
      </c>
      <c r="AS69" s="169" t="e">
        <f t="shared" si="36"/>
        <v>#NUM!</v>
      </c>
      <c r="AT69" s="169" t="e">
        <f t="shared" si="36"/>
        <v>#NUM!</v>
      </c>
      <c r="AU69" s="169" t="e">
        <f t="shared" si="36"/>
        <v>#NUM!</v>
      </c>
      <c r="AV69" s="169" t="e">
        <f t="shared" si="36"/>
        <v>#NUM!</v>
      </c>
      <c r="AW69" s="169" t="e">
        <f t="shared" si="36"/>
        <v>#NUM!</v>
      </c>
      <c r="AX69" s="169" t="e">
        <f t="shared" si="36"/>
        <v>#NUM!</v>
      </c>
      <c r="AY69" s="169" t="e">
        <f t="shared" si="36"/>
        <v>#NUM!</v>
      </c>
      <c r="AZ69" s="169" t="e">
        <f t="shared" si="36"/>
        <v>#NUM!</v>
      </c>
      <c r="BA69" s="169" t="e">
        <f t="shared" si="36"/>
        <v>#NUM!</v>
      </c>
      <c r="BB69" s="169" t="e">
        <f t="shared" si="36"/>
        <v>#NUM!</v>
      </c>
      <c r="BC69" s="169" t="e">
        <f t="shared" si="36"/>
        <v>#NUM!</v>
      </c>
      <c r="BD69" s="169" t="e">
        <f t="shared" si="36"/>
        <v>#NUM!</v>
      </c>
      <c r="BE69" s="169" t="e">
        <f t="shared" si="36"/>
        <v>#NUM!</v>
      </c>
      <c r="BF69" s="169" t="e">
        <f t="shared" si="36"/>
        <v>#NUM!</v>
      </c>
      <c r="BG69" s="67"/>
      <c r="BH69" s="67"/>
    </row>
    <row r="70" spans="1:60" x14ac:dyDescent="0.2">
      <c r="A70" s="67"/>
      <c r="B70" s="67"/>
      <c r="C70" s="67"/>
      <c r="D70" s="42" t="s">
        <v>45</v>
      </c>
      <c r="E70" s="67"/>
      <c r="F70" s="67"/>
      <c r="G70" s="67"/>
      <c r="H70" s="67"/>
      <c r="I70" s="177" t="e">
        <f>F$66</f>
        <v>#NUM!</v>
      </c>
      <c r="J70" s="177">
        <f t="shared" ref="J70:BF70" si="37">IF((J$5-FirstOps+1)&lt;=BondMat,I70,0)</f>
        <v>0</v>
      </c>
      <c r="K70" s="177">
        <f t="shared" si="37"/>
        <v>0</v>
      </c>
      <c r="L70" s="177">
        <f t="shared" si="37"/>
        <v>0</v>
      </c>
      <c r="M70" s="177">
        <f t="shared" si="37"/>
        <v>0</v>
      </c>
      <c r="N70" s="177">
        <f t="shared" si="37"/>
        <v>0</v>
      </c>
      <c r="O70" s="177">
        <f t="shared" si="37"/>
        <v>0</v>
      </c>
      <c r="P70" s="177">
        <f t="shared" si="37"/>
        <v>0</v>
      </c>
      <c r="Q70" s="177">
        <f t="shared" si="37"/>
        <v>0</v>
      </c>
      <c r="R70" s="177">
        <f t="shared" si="37"/>
        <v>0</v>
      </c>
      <c r="S70" s="177">
        <f t="shared" si="37"/>
        <v>0</v>
      </c>
      <c r="T70" s="177">
        <f t="shared" si="37"/>
        <v>0</v>
      </c>
      <c r="U70" s="177">
        <f t="shared" si="37"/>
        <v>0</v>
      </c>
      <c r="V70" s="177">
        <f t="shared" si="37"/>
        <v>0</v>
      </c>
      <c r="W70" s="177">
        <f t="shared" si="37"/>
        <v>0</v>
      </c>
      <c r="X70" s="177">
        <f t="shared" si="37"/>
        <v>0</v>
      </c>
      <c r="Y70" s="177">
        <f t="shared" si="37"/>
        <v>0</v>
      </c>
      <c r="Z70" s="177">
        <f t="shared" si="37"/>
        <v>0</v>
      </c>
      <c r="AA70" s="177">
        <f t="shared" si="37"/>
        <v>0</v>
      </c>
      <c r="AB70" s="177">
        <f t="shared" si="37"/>
        <v>0</v>
      </c>
      <c r="AC70" s="177">
        <f t="shared" si="37"/>
        <v>0</v>
      </c>
      <c r="AD70" s="177">
        <f t="shared" si="37"/>
        <v>0</v>
      </c>
      <c r="AE70" s="177">
        <f t="shared" si="37"/>
        <v>0</v>
      </c>
      <c r="AF70" s="177">
        <f t="shared" si="37"/>
        <v>0</v>
      </c>
      <c r="AG70" s="177">
        <f t="shared" si="37"/>
        <v>0</v>
      </c>
      <c r="AH70" s="177">
        <f t="shared" si="37"/>
        <v>0</v>
      </c>
      <c r="AI70" s="177">
        <f t="shared" si="37"/>
        <v>0</v>
      </c>
      <c r="AJ70" s="177">
        <f t="shared" si="37"/>
        <v>0</v>
      </c>
      <c r="AK70" s="177">
        <f t="shared" si="37"/>
        <v>0</v>
      </c>
      <c r="AL70" s="177">
        <f t="shared" si="37"/>
        <v>0</v>
      </c>
      <c r="AM70" s="177">
        <f t="shared" si="37"/>
        <v>0</v>
      </c>
      <c r="AN70" s="177">
        <f t="shared" si="37"/>
        <v>0</v>
      </c>
      <c r="AO70" s="177">
        <f t="shared" si="37"/>
        <v>0</v>
      </c>
      <c r="AP70" s="177">
        <f t="shared" si="37"/>
        <v>0</v>
      </c>
      <c r="AQ70" s="177">
        <f t="shared" si="37"/>
        <v>0</v>
      </c>
      <c r="AR70" s="177">
        <f t="shared" si="37"/>
        <v>0</v>
      </c>
      <c r="AS70" s="177">
        <f t="shared" si="37"/>
        <v>0</v>
      </c>
      <c r="AT70" s="177">
        <f t="shared" si="37"/>
        <v>0</v>
      </c>
      <c r="AU70" s="177">
        <f t="shared" si="37"/>
        <v>0</v>
      </c>
      <c r="AV70" s="177">
        <f t="shared" si="37"/>
        <v>0</v>
      </c>
      <c r="AW70" s="177">
        <f t="shared" si="37"/>
        <v>0</v>
      </c>
      <c r="AX70" s="177">
        <f t="shared" si="37"/>
        <v>0</v>
      </c>
      <c r="AY70" s="177">
        <f t="shared" si="37"/>
        <v>0</v>
      </c>
      <c r="AZ70" s="177">
        <f t="shared" si="37"/>
        <v>0</v>
      </c>
      <c r="BA70" s="177">
        <f t="shared" si="37"/>
        <v>0</v>
      </c>
      <c r="BB70" s="177">
        <f t="shared" si="37"/>
        <v>0</v>
      </c>
      <c r="BC70" s="177">
        <f t="shared" si="37"/>
        <v>0</v>
      </c>
      <c r="BD70" s="177">
        <f t="shared" si="37"/>
        <v>0</v>
      </c>
      <c r="BE70" s="177">
        <f t="shared" si="37"/>
        <v>0</v>
      </c>
      <c r="BF70" s="177">
        <f t="shared" si="37"/>
        <v>0</v>
      </c>
      <c r="BG70" s="67"/>
      <c r="BH70" s="67"/>
    </row>
    <row r="71" spans="1:60" x14ac:dyDescent="0.2">
      <c r="A71" s="67"/>
      <c r="B71" s="67"/>
      <c r="C71" s="67"/>
      <c r="D71" s="178">
        <f>I5</f>
        <v>0</v>
      </c>
      <c r="E71" s="67"/>
      <c r="F71" s="67"/>
      <c r="G71" s="67"/>
      <c r="H71" s="67"/>
      <c r="I71" s="67"/>
      <c r="J71" s="177">
        <f>I$66</f>
        <v>0</v>
      </c>
      <c r="K71" s="177">
        <f t="shared" ref="K71:Z86" si="38">IF((K$5-$D71)&lt;=BondMat,J71,0)</f>
        <v>0</v>
      </c>
      <c r="L71" s="177">
        <f t="shared" si="38"/>
        <v>0</v>
      </c>
      <c r="M71" s="177">
        <f t="shared" si="38"/>
        <v>0</v>
      </c>
      <c r="N71" s="177">
        <f t="shared" si="38"/>
        <v>0</v>
      </c>
      <c r="O71" s="177">
        <f t="shared" si="38"/>
        <v>0</v>
      </c>
      <c r="P71" s="177">
        <f t="shared" si="38"/>
        <v>0</v>
      </c>
      <c r="Q71" s="177">
        <f t="shared" si="38"/>
        <v>0</v>
      </c>
      <c r="R71" s="177">
        <f t="shared" si="38"/>
        <v>0</v>
      </c>
      <c r="S71" s="177">
        <f t="shared" si="38"/>
        <v>0</v>
      </c>
      <c r="T71" s="177">
        <f t="shared" si="38"/>
        <v>0</v>
      </c>
      <c r="U71" s="177">
        <f t="shared" si="38"/>
        <v>0</v>
      </c>
      <c r="V71" s="177">
        <f t="shared" si="38"/>
        <v>0</v>
      </c>
      <c r="W71" s="177">
        <f t="shared" si="38"/>
        <v>0</v>
      </c>
      <c r="X71" s="177">
        <f t="shared" si="38"/>
        <v>0</v>
      </c>
      <c r="Y71" s="177">
        <f t="shared" si="38"/>
        <v>0</v>
      </c>
      <c r="Z71" s="177">
        <f t="shared" si="38"/>
        <v>0</v>
      </c>
      <c r="AA71" s="177">
        <f t="shared" ref="AA71:AP86" si="39">IF((AA$5-$D71)&lt;=BondMat,Z71,0)</f>
        <v>0</v>
      </c>
      <c r="AB71" s="177">
        <f t="shared" si="39"/>
        <v>0</v>
      </c>
      <c r="AC71" s="177">
        <f t="shared" si="39"/>
        <v>0</v>
      </c>
      <c r="AD71" s="177">
        <f t="shared" si="39"/>
        <v>0</v>
      </c>
      <c r="AE71" s="177">
        <f t="shared" si="39"/>
        <v>0</v>
      </c>
      <c r="AF71" s="177">
        <f t="shared" si="39"/>
        <v>0</v>
      </c>
      <c r="AG71" s="177">
        <f t="shared" si="39"/>
        <v>0</v>
      </c>
      <c r="AH71" s="177">
        <f t="shared" si="39"/>
        <v>0</v>
      </c>
      <c r="AI71" s="177">
        <f t="shared" si="39"/>
        <v>0</v>
      </c>
      <c r="AJ71" s="177">
        <f t="shared" si="39"/>
        <v>0</v>
      </c>
      <c r="AK71" s="177">
        <f t="shared" si="39"/>
        <v>0</v>
      </c>
      <c r="AL71" s="177">
        <f t="shared" si="39"/>
        <v>0</v>
      </c>
      <c r="AM71" s="177">
        <f t="shared" si="39"/>
        <v>0</v>
      </c>
      <c r="AN71" s="177">
        <f t="shared" si="39"/>
        <v>0</v>
      </c>
      <c r="AO71" s="177">
        <f t="shared" si="39"/>
        <v>0</v>
      </c>
      <c r="AP71" s="177">
        <f t="shared" si="39"/>
        <v>0</v>
      </c>
      <c r="AQ71" s="177">
        <f t="shared" ref="AQ71:BF86" si="40">IF((AQ$5-$D71)&lt;=BondMat,AP71,0)</f>
        <v>0</v>
      </c>
      <c r="AR71" s="177">
        <f t="shared" si="40"/>
        <v>0</v>
      </c>
      <c r="AS71" s="177">
        <f t="shared" si="40"/>
        <v>0</v>
      </c>
      <c r="AT71" s="177">
        <f t="shared" si="40"/>
        <v>0</v>
      </c>
      <c r="AU71" s="177">
        <f t="shared" si="40"/>
        <v>0</v>
      </c>
      <c r="AV71" s="177">
        <f t="shared" si="40"/>
        <v>0</v>
      </c>
      <c r="AW71" s="177">
        <f t="shared" si="40"/>
        <v>0</v>
      </c>
      <c r="AX71" s="177">
        <f t="shared" si="40"/>
        <v>0</v>
      </c>
      <c r="AY71" s="177">
        <f t="shared" si="40"/>
        <v>0</v>
      </c>
      <c r="AZ71" s="177">
        <f t="shared" si="40"/>
        <v>0</v>
      </c>
      <c r="BA71" s="177">
        <f t="shared" si="40"/>
        <v>0</v>
      </c>
      <c r="BB71" s="177">
        <f t="shared" si="40"/>
        <v>0</v>
      </c>
      <c r="BC71" s="177">
        <f t="shared" si="40"/>
        <v>0</v>
      </c>
      <c r="BD71" s="177">
        <f t="shared" si="40"/>
        <v>0</v>
      </c>
      <c r="BE71" s="177">
        <f t="shared" si="40"/>
        <v>0</v>
      </c>
      <c r="BF71" s="177">
        <f t="shared" si="40"/>
        <v>0</v>
      </c>
      <c r="BG71" s="67"/>
      <c r="BH71" s="67"/>
    </row>
    <row r="72" spans="1:60" x14ac:dyDescent="0.2">
      <c r="A72" s="67"/>
      <c r="B72" s="67"/>
      <c r="C72" s="67"/>
      <c r="D72" s="178">
        <f>D71+1</f>
        <v>1</v>
      </c>
      <c r="E72" s="67"/>
      <c r="F72" s="67"/>
      <c r="G72" s="67"/>
      <c r="H72" s="67"/>
      <c r="I72" s="67"/>
      <c r="J72" s="67"/>
      <c r="K72" s="177">
        <f>J$66</f>
        <v>0</v>
      </c>
      <c r="L72" s="177">
        <f t="shared" si="38"/>
        <v>0</v>
      </c>
      <c r="M72" s="177">
        <f t="shared" si="38"/>
        <v>0</v>
      </c>
      <c r="N72" s="177">
        <f t="shared" si="38"/>
        <v>0</v>
      </c>
      <c r="O72" s="177">
        <f t="shared" si="38"/>
        <v>0</v>
      </c>
      <c r="P72" s="177">
        <f t="shared" si="38"/>
        <v>0</v>
      </c>
      <c r="Q72" s="177">
        <f t="shared" si="38"/>
        <v>0</v>
      </c>
      <c r="R72" s="177">
        <f t="shared" si="38"/>
        <v>0</v>
      </c>
      <c r="S72" s="177">
        <f t="shared" si="38"/>
        <v>0</v>
      </c>
      <c r="T72" s="177">
        <f t="shared" si="38"/>
        <v>0</v>
      </c>
      <c r="U72" s="177">
        <f t="shared" si="38"/>
        <v>0</v>
      </c>
      <c r="V72" s="177">
        <f t="shared" si="38"/>
        <v>0</v>
      </c>
      <c r="W72" s="177">
        <f t="shared" si="38"/>
        <v>0</v>
      </c>
      <c r="X72" s="177">
        <f t="shared" si="38"/>
        <v>0</v>
      </c>
      <c r="Y72" s="177">
        <f t="shared" si="38"/>
        <v>0</v>
      </c>
      <c r="Z72" s="177">
        <f t="shared" si="38"/>
        <v>0</v>
      </c>
      <c r="AA72" s="177">
        <f t="shared" si="39"/>
        <v>0</v>
      </c>
      <c r="AB72" s="177">
        <f t="shared" si="39"/>
        <v>0</v>
      </c>
      <c r="AC72" s="177">
        <f t="shared" si="39"/>
        <v>0</v>
      </c>
      <c r="AD72" s="177">
        <f t="shared" si="39"/>
        <v>0</v>
      </c>
      <c r="AE72" s="177">
        <f t="shared" si="39"/>
        <v>0</v>
      </c>
      <c r="AF72" s="177">
        <f t="shared" si="39"/>
        <v>0</v>
      </c>
      <c r="AG72" s="177">
        <f t="shared" si="39"/>
        <v>0</v>
      </c>
      <c r="AH72" s="177">
        <f t="shared" si="39"/>
        <v>0</v>
      </c>
      <c r="AI72" s="177">
        <f t="shared" si="39"/>
        <v>0</v>
      </c>
      <c r="AJ72" s="177">
        <f t="shared" si="39"/>
        <v>0</v>
      </c>
      <c r="AK72" s="177">
        <f t="shared" si="39"/>
        <v>0</v>
      </c>
      <c r="AL72" s="177">
        <f t="shared" si="39"/>
        <v>0</v>
      </c>
      <c r="AM72" s="177">
        <f t="shared" si="39"/>
        <v>0</v>
      </c>
      <c r="AN72" s="177">
        <f t="shared" si="39"/>
        <v>0</v>
      </c>
      <c r="AO72" s="177">
        <f t="shared" si="39"/>
        <v>0</v>
      </c>
      <c r="AP72" s="177">
        <f t="shared" si="39"/>
        <v>0</v>
      </c>
      <c r="AQ72" s="177">
        <f t="shared" si="40"/>
        <v>0</v>
      </c>
      <c r="AR72" s="177">
        <f t="shared" si="40"/>
        <v>0</v>
      </c>
      <c r="AS72" s="177">
        <f t="shared" si="40"/>
        <v>0</v>
      </c>
      <c r="AT72" s="177">
        <f t="shared" si="40"/>
        <v>0</v>
      </c>
      <c r="AU72" s="177">
        <f t="shared" si="40"/>
        <v>0</v>
      </c>
      <c r="AV72" s="177">
        <f t="shared" si="40"/>
        <v>0</v>
      </c>
      <c r="AW72" s="177">
        <f t="shared" si="40"/>
        <v>0</v>
      </c>
      <c r="AX72" s="177">
        <f t="shared" si="40"/>
        <v>0</v>
      </c>
      <c r="AY72" s="177">
        <f t="shared" si="40"/>
        <v>0</v>
      </c>
      <c r="AZ72" s="177">
        <f t="shared" si="40"/>
        <v>0</v>
      </c>
      <c r="BA72" s="177">
        <f t="shared" si="40"/>
        <v>0</v>
      </c>
      <c r="BB72" s="177">
        <f t="shared" si="40"/>
        <v>0</v>
      </c>
      <c r="BC72" s="177">
        <f t="shared" si="40"/>
        <v>0</v>
      </c>
      <c r="BD72" s="177">
        <f t="shared" si="40"/>
        <v>0</v>
      </c>
      <c r="BE72" s="177">
        <f t="shared" si="40"/>
        <v>0</v>
      </c>
      <c r="BF72" s="177">
        <f t="shared" si="40"/>
        <v>0</v>
      </c>
      <c r="BG72" s="67"/>
      <c r="BH72" s="67"/>
    </row>
    <row r="73" spans="1:60" x14ac:dyDescent="0.2">
      <c r="A73" s="67"/>
      <c r="B73" s="67"/>
      <c r="C73" s="67"/>
      <c r="D73" s="178">
        <f t="shared" ref="D73:D119" si="41">D72+1</f>
        <v>2</v>
      </c>
      <c r="E73" s="67"/>
      <c r="F73" s="67"/>
      <c r="G73" s="67"/>
      <c r="H73" s="67"/>
      <c r="I73" s="67"/>
      <c r="J73" s="67"/>
      <c r="K73" s="67"/>
      <c r="L73" s="177">
        <f>K$66</f>
        <v>0</v>
      </c>
      <c r="M73" s="177">
        <f t="shared" si="38"/>
        <v>0</v>
      </c>
      <c r="N73" s="177">
        <f t="shared" si="38"/>
        <v>0</v>
      </c>
      <c r="O73" s="177">
        <f t="shared" si="38"/>
        <v>0</v>
      </c>
      <c r="P73" s="177">
        <f t="shared" si="38"/>
        <v>0</v>
      </c>
      <c r="Q73" s="177">
        <f t="shared" si="38"/>
        <v>0</v>
      </c>
      <c r="R73" s="177">
        <f t="shared" si="38"/>
        <v>0</v>
      </c>
      <c r="S73" s="177">
        <f t="shared" si="38"/>
        <v>0</v>
      </c>
      <c r="T73" s="177">
        <f t="shared" si="38"/>
        <v>0</v>
      </c>
      <c r="U73" s="177">
        <f t="shared" si="38"/>
        <v>0</v>
      </c>
      <c r="V73" s="177">
        <f t="shared" si="38"/>
        <v>0</v>
      </c>
      <c r="W73" s="177">
        <f t="shared" si="38"/>
        <v>0</v>
      </c>
      <c r="X73" s="177">
        <f t="shared" si="38"/>
        <v>0</v>
      </c>
      <c r="Y73" s="177">
        <f t="shared" si="38"/>
        <v>0</v>
      </c>
      <c r="Z73" s="177">
        <f t="shared" si="38"/>
        <v>0</v>
      </c>
      <c r="AA73" s="177">
        <f t="shared" si="39"/>
        <v>0</v>
      </c>
      <c r="AB73" s="177">
        <f t="shared" si="39"/>
        <v>0</v>
      </c>
      <c r="AC73" s="177">
        <f t="shared" si="39"/>
        <v>0</v>
      </c>
      <c r="AD73" s="177">
        <f t="shared" si="39"/>
        <v>0</v>
      </c>
      <c r="AE73" s="177">
        <f t="shared" si="39"/>
        <v>0</v>
      </c>
      <c r="AF73" s="177">
        <f t="shared" si="39"/>
        <v>0</v>
      </c>
      <c r="AG73" s="177">
        <f t="shared" si="39"/>
        <v>0</v>
      </c>
      <c r="AH73" s="177">
        <f t="shared" si="39"/>
        <v>0</v>
      </c>
      <c r="AI73" s="177">
        <f t="shared" si="39"/>
        <v>0</v>
      </c>
      <c r="AJ73" s="177">
        <f t="shared" si="39"/>
        <v>0</v>
      </c>
      <c r="AK73" s="177">
        <f t="shared" si="39"/>
        <v>0</v>
      </c>
      <c r="AL73" s="177">
        <f t="shared" si="39"/>
        <v>0</v>
      </c>
      <c r="AM73" s="177">
        <f t="shared" si="39"/>
        <v>0</v>
      </c>
      <c r="AN73" s="177">
        <f t="shared" si="39"/>
        <v>0</v>
      </c>
      <c r="AO73" s="177">
        <f t="shared" si="39"/>
        <v>0</v>
      </c>
      <c r="AP73" s="177">
        <f t="shared" si="39"/>
        <v>0</v>
      </c>
      <c r="AQ73" s="177">
        <f t="shared" si="40"/>
        <v>0</v>
      </c>
      <c r="AR73" s="177">
        <f t="shared" si="40"/>
        <v>0</v>
      </c>
      <c r="AS73" s="177">
        <f t="shared" si="40"/>
        <v>0</v>
      </c>
      <c r="AT73" s="177">
        <f t="shared" si="40"/>
        <v>0</v>
      </c>
      <c r="AU73" s="177">
        <f t="shared" si="40"/>
        <v>0</v>
      </c>
      <c r="AV73" s="177">
        <f t="shared" si="40"/>
        <v>0</v>
      </c>
      <c r="AW73" s="177">
        <f t="shared" si="40"/>
        <v>0</v>
      </c>
      <c r="AX73" s="177">
        <f t="shared" si="40"/>
        <v>0</v>
      </c>
      <c r="AY73" s="177">
        <f t="shared" si="40"/>
        <v>0</v>
      </c>
      <c r="AZ73" s="177">
        <f t="shared" si="40"/>
        <v>0</v>
      </c>
      <c r="BA73" s="177">
        <f t="shared" si="40"/>
        <v>0</v>
      </c>
      <c r="BB73" s="177">
        <f t="shared" si="40"/>
        <v>0</v>
      </c>
      <c r="BC73" s="177">
        <f t="shared" si="40"/>
        <v>0</v>
      </c>
      <c r="BD73" s="177">
        <f t="shared" si="40"/>
        <v>0</v>
      </c>
      <c r="BE73" s="177">
        <f t="shared" si="40"/>
        <v>0</v>
      </c>
      <c r="BF73" s="177">
        <f t="shared" si="40"/>
        <v>0</v>
      </c>
      <c r="BG73" s="67"/>
      <c r="BH73" s="67"/>
    </row>
    <row r="74" spans="1:60" x14ac:dyDescent="0.2">
      <c r="A74" s="67"/>
      <c r="B74" s="67"/>
      <c r="C74" s="67"/>
      <c r="D74" s="178">
        <f t="shared" si="41"/>
        <v>3</v>
      </c>
      <c r="E74" s="67"/>
      <c r="F74" s="67"/>
      <c r="G74" s="67"/>
      <c r="H74" s="67"/>
      <c r="I74" s="67"/>
      <c r="J74" s="67"/>
      <c r="K74" s="67"/>
      <c r="L74" s="67"/>
      <c r="M74" s="177">
        <f>L$66</f>
        <v>0</v>
      </c>
      <c r="N74" s="177">
        <f t="shared" si="38"/>
        <v>0</v>
      </c>
      <c r="O74" s="177">
        <f t="shared" si="38"/>
        <v>0</v>
      </c>
      <c r="P74" s="177">
        <f t="shared" si="38"/>
        <v>0</v>
      </c>
      <c r="Q74" s="177">
        <f t="shared" si="38"/>
        <v>0</v>
      </c>
      <c r="R74" s="177">
        <f t="shared" si="38"/>
        <v>0</v>
      </c>
      <c r="S74" s="177">
        <f t="shared" si="38"/>
        <v>0</v>
      </c>
      <c r="T74" s="177">
        <f t="shared" si="38"/>
        <v>0</v>
      </c>
      <c r="U74" s="177">
        <f t="shared" si="38"/>
        <v>0</v>
      </c>
      <c r="V74" s="177">
        <f t="shared" si="38"/>
        <v>0</v>
      </c>
      <c r="W74" s="177">
        <f t="shared" si="38"/>
        <v>0</v>
      </c>
      <c r="X74" s="177">
        <f t="shared" si="38"/>
        <v>0</v>
      </c>
      <c r="Y74" s="177">
        <f t="shared" si="38"/>
        <v>0</v>
      </c>
      <c r="Z74" s="177">
        <f t="shared" si="38"/>
        <v>0</v>
      </c>
      <c r="AA74" s="177">
        <f t="shared" si="39"/>
        <v>0</v>
      </c>
      <c r="AB74" s="177">
        <f t="shared" si="39"/>
        <v>0</v>
      </c>
      <c r="AC74" s="177">
        <f t="shared" si="39"/>
        <v>0</v>
      </c>
      <c r="AD74" s="177">
        <f t="shared" si="39"/>
        <v>0</v>
      </c>
      <c r="AE74" s="177">
        <f t="shared" si="39"/>
        <v>0</v>
      </c>
      <c r="AF74" s="177">
        <f t="shared" si="39"/>
        <v>0</v>
      </c>
      <c r="AG74" s="177">
        <f t="shared" si="39"/>
        <v>0</v>
      </c>
      <c r="AH74" s="177">
        <f t="shared" si="39"/>
        <v>0</v>
      </c>
      <c r="AI74" s="177">
        <f t="shared" si="39"/>
        <v>0</v>
      </c>
      <c r="AJ74" s="177">
        <f t="shared" si="39"/>
        <v>0</v>
      </c>
      <c r="AK74" s="177">
        <f t="shared" si="39"/>
        <v>0</v>
      </c>
      <c r="AL74" s="177">
        <f t="shared" si="39"/>
        <v>0</v>
      </c>
      <c r="AM74" s="177">
        <f t="shared" si="39"/>
        <v>0</v>
      </c>
      <c r="AN74" s="177">
        <f t="shared" si="39"/>
        <v>0</v>
      </c>
      <c r="AO74" s="177">
        <f t="shared" si="39"/>
        <v>0</v>
      </c>
      <c r="AP74" s="177">
        <f t="shared" si="39"/>
        <v>0</v>
      </c>
      <c r="AQ74" s="177">
        <f t="shared" si="40"/>
        <v>0</v>
      </c>
      <c r="AR74" s="177">
        <f t="shared" si="40"/>
        <v>0</v>
      </c>
      <c r="AS74" s="177">
        <f t="shared" si="40"/>
        <v>0</v>
      </c>
      <c r="AT74" s="177">
        <f t="shared" si="40"/>
        <v>0</v>
      </c>
      <c r="AU74" s="177">
        <f t="shared" si="40"/>
        <v>0</v>
      </c>
      <c r="AV74" s="177">
        <f t="shared" si="40"/>
        <v>0</v>
      </c>
      <c r="AW74" s="177">
        <f t="shared" si="40"/>
        <v>0</v>
      </c>
      <c r="AX74" s="177">
        <f t="shared" si="40"/>
        <v>0</v>
      </c>
      <c r="AY74" s="177">
        <f t="shared" si="40"/>
        <v>0</v>
      </c>
      <c r="AZ74" s="177">
        <f t="shared" si="40"/>
        <v>0</v>
      </c>
      <c r="BA74" s="177">
        <f t="shared" si="40"/>
        <v>0</v>
      </c>
      <c r="BB74" s="177">
        <f t="shared" si="40"/>
        <v>0</v>
      </c>
      <c r="BC74" s="177">
        <f t="shared" si="40"/>
        <v>0</v>
      </c>
      <c r="BD74" s="177">
        <f t="shared" si="40"/>
        <v>0</v>
      </c>
      <c r="BE74" s="177">
        <f t="shared" si="40"/>
        <v>0</v>
      </c>
      <c r="BF74" s="177">
        <f t="shared" si="40"/>
        <v>0</v>
      </c>
      <c r="BG74" s="67"/>
      <c r="BH74" s="67"/>
    </row>
    <row r="75" spans="1:60" x14ac:dyDescent="0.2">
      <c r="A75" s="67"/>
      <c r="B75" s="67"/>
      <c r="C75" s="67"/>
      <c r="D75" s="178">
        <f t="shared" si="41"/>
        <v>4</v>
      </c>
      <c r="E75" s="67"/>
      <c r="F75" s="67"/>
      <c r="G75" s="67"/>
      <c r="H75" s="67"/>
      <c r="I75" s="67"/>
      <c r="J75" s="179"/>
      <c r="K75" s="67"/>
      <c r="L75" s="67"/>
      <c r="M75" s="67"/>
      <c r="N75" s="177" t="e">
        <f>M$66</f>
        <v>#NUM!</v>
      </c>
      <c r="O75" s="177">
        <f t="shared" si="38"/>
        <v>0</v>
      </c>
      <c r="P75" s="177">
        <f t="shared" si="38"/>
        <v>0</v>
      </c>
      <c r="Q75" s="177">
        <f t="shared" si="38"/>
        <v>0</v>
      </c>
      <c r="R75" s="177">
        <f t="shared" si="38"/>
        <v>0</v>
      </c>
      <c r="S75" s="177">
        <f t="shared" si="38"/>
        <v>0</v>
      </c>
      <c r="T75" s="177">
        <f t="shared" si="38"/>
        <v>0</v>
      </c>
      <c r="U75" s="177">
        <f t="shared" si="38"/>
        <v>0</v>
      </c>
      <c r="V75" s="177">
        <f t="shared" si="38"/>
        <v>0</v>
      </c>
      <c r="W75" s="177">
        <f t="shared" si="38"/>
        <v>0</v>
      </c>
      <c r="X75" s="177">
        <f t="shared" si="38"/>
        <v>0</v>
      </c>
      <c r="Y75" s="177">
        <f t="shared" si="38"/>
        <v>0</v>
      </c>
      <c r="Z75" s="177">
        <f t="shared" si="38"/>
        <v>0</v>
      </c>
      <c r="AA75" s="177">
        <f t="shared" si="39"/>
        <v>0</v>
      </c>
      <c r="AB75" s="177">
        <f t="shared" si="39"/>
        <v>0</v>
      </c>
      <c r="AC75" s="177">
        <f t="shared" si="39"/>
        <v>0</v>
      </c>
      <c r="AD75" s="177">
        <f t="shared" si="39"/>
        <v>0</v>
      </c>
      <c r="AE75" s="177">
        <f t="shared" si="39"/>
        <v>0</v>
      </c>
      <c r="AF75" s="177">
        <f t="shared" si="39"/>
        <v>0</v>
      </c>
      <c r="AG75" s="177">
        <f t="shared" si="39"/>
        <v>0</v>
      </c>
      <c r="AH75" s="177">
        <f t="shared" si="39"/>
        <v>0</v>
      </c>
      <c r="AI75" s="177">
        <f t="shared" si="39"/>
        <v>0</v>
      </c>
      <c r="AJ75" s="177">
        <f t="shared" si="39"/>
        <v>0</v>
      </c>
      <c r="AK75" s="177">
        <f t="shared" si="39"/>
        <v>0</v>
      </c>
      <c r="AL75" s="177">
        <f t="shared" si="39"/>
        <v>0</v>
      </c>
      <c r="AM75" s="177">
        <f t="shared" si="39"/>
        <v>0</v>
      </c>
      <c r="AN75" s="177">
        <f t="shared" si="39"/>
        <v>0</v>
      </c>
      <c r="AO75" s="177">
        <f t="shared" si="39"/>
        <v>0</v>
      </c>
      <c r="AP75" s="177">
        <f t="shared" si="39"/>
        <v>0</v>
      </c>
      <c r="AQ75" s="177">
        <f t="shared" si="40"/>
        <v>0</v>
      </c>
      <c r="AR75" s="177">
        <f t="shared" si="40"/>
        <v>0</v>
      </c>
      <c r="AS75" s="177">
        <f t="shared" si="40"/>
        <v>0</v>
      </c>
      <c r="AT75" s="177">
        <f t="shared" si="40"/>
        <v>0</v>
      </c>
      <c r="AU75" s="177">
        <f t="shared" si="40"/>
        <v>0</v>
      </c>
      <c r="AV75" s="177">
        <f t="shared" si="40"/>
        <v>0</v>
      </c>
      <c r="AW75" s="177">
        <f t="shared" si="40"/>
        <v>0</v>
      </c>
      <c r="AX75" s="177">
        <f t="shared" si="40"/>
        <v>0</v>
      </c>
      <c r="AY75" s="177">
        <f t="shared" si="40"/>
        <v>0</v>
      </c>
      <c r="AZ75" s="177">
        <f t="shared" si="40"/>
        <v>0</v>
      </c>
      <c r="BA75" s="177">
        <f t="shared" si="40"/>
        <v>0</v>
      </c>
      <c r="BB75" s="177">
        <f t="shared" si="40"/>
        <v>0</v>
      </c>
      <c r="BC75" s="177">
        <f t="shared" si="40"/>
        <v>0</v>
      </c>
      <c r="BD75" s="177">
        <f t="shared" si="40"/>
        <v>0</v>
      </c>
      <c r="BE75" s="177">
        <f t="shared" si="40"/>
        <v>0</v>
      </c>
      <c r="BF75" s="177">
        <f t="shared" si="40"/>
        <v>0</v>
      </c>
      <c r="BG75" s="67"/>
      <c r="BH75" s="67"/>
    </row>
    <row r="76" spans="1:60" hidden="1" outlineLevel="1" x14ac:dyDescent="0.2">
      <c r="A76" s="67"/>
      <c r="B76" s="67"/>
      <c r="C76" s="67"/>
      <c r="D76" s="178">
        <f t="shared" si="41"/>
        <v>5</v>
      </c>
      <c r="E76" s="67"/>
      <c r="F76" s="67"/>
      <c r="G76" s="67"/>
      <c r="H76" s="67"/>
      <c r="I76" s="67"/>
      <c r="J76" s="67"/>
      <c r="K76" s="67"/>
      <c r="L76" s="67"/>
      <c r="M76" s="67"/>
      <c r="N76" s="67"/>
      <c r="O76" s="177" t="e">
        <f>N$66</f>
        <v>#NUM!</v>
      </c>
      <c r="P76" s="177">
        <f t="shared" si="38"/>
        <v>0</v>
      </c>
      <c r="Q76" s="177">
        <f t="shared" si="38"/>
        <v>0</v>
      </c>
      <c r="R76" s="177">
        <f t="shared" si="38"/>
        <v>0</v>
      </c>
      <c r="S76" s="177">
        <f t="shared" si="38"/>
        <v>0</v>
      </c>
      <c r="T76" s="177">
        <f t="shared" si="38"/>
        <v>0</v>
      </c>
      <c r="U76" s="177">
        <f t="shared" si="38"/>
        <v>0</v>
      </c>
      <c r="V76" s="177">
        <f t="shared" si="38"/>
        <v>0</v>
      </c>
      <c r="W76" s="177">
        <f t="shared" si="38"/>
        <v>0</v>
      </c>
      <c r="X76" s="177">
        <f t="shared" si="38"/>
        <v>0</v>
      </c>
      <c r="Y76" s="177">
        <f t="shared" si="38"/>
        <v>0</v>
      </c>
      <c r="Z76" s="177">
        <f t="shared" si="38"/>
        <v>0</v>
      </c>
      <c r="AA76" s="177">
        <f t="shared" si="39"/>
        <v>0</v>
      </c>
      <c r="AB76" s="177">
        <f t="shared" si="39"/>
        <v>0</v>
      </c>
      <c r="AC76" s="177">
        <f t="shared" si="39"/>
        <v>0</v>
      </c>
      <c r="AD76" s="177">
        <f t="shared" si="39"/>
        <v>0</v>
      </c>
      <c r="AE76" s="177">
        <f t="shared" si="39"/>
        <v>0</v>
      </c>
      <c r="AF76" s="177">
        <f t="shared" si="39"/>
        <v>0</v>
      </c>
      <c r="AG76" s="177">
        <f t="shared" si="39"/>
        <v>0</v>
      </c>
      <c r="AH76" s="177">
        <f t="shared" si="39"/>
        <v>0</v>
      </c>
      <c r="AI76" s="177">
        <f t="shared" si="39"/>
        <v>0</v>
      </c>
      <c r="AJ76" s="177">
        <f t="shared" si="39"/>
        <v>0</v>
      </c>
      <c r="AK76" s="177">
        <f t="shared" si="39"/>
        <v>0</v>
      </c>
      <c r="AL76" s="177">
        <f t="shared" si="39"/>
        <v>0</v>
      </c>
      <c r="AM76" s="177">
        <f t="shared" si="39"/>
        <v>0</v>
      </c>
      <c r="AN76" s="177">
        <f t="shared" si="39"/>
        <v>0</v>
      </c>
      <c r="AO76" s="177">
        <f t="shared" si="39"/>
        <v>0</v>
      </c>
      <c r="AP76" s="177">
        <f t="shared" si="39"/>
        <v>0</v>
      </c>
      <c r="AQ76" s="177">
        <f t="shared" si="40"/>
        <v>0</v>
      </c>
      <c r="AR76" s="177">
        <f t="shared" si="40"/>
        <v>0</v>
      </c>
      <c r="AS76" s="177">
        <f t="shared" si="40"/>
        <v>0</v>
      </c>
      <c r="AT76" s="177">
        <f t="shared" si="40"/>
        <v>0</v>
      </c>
      <c r="AU76" s="177">
        <f t="shared" si="40"/>
        <v>0</v>
      </c>
      <c r="AV76" s="177">
        <f t="shared" si="40"/>
        <v>0</v>
      </c>
      <c r="AW76" s="177">
        <f t="shared" si="40"/>
        <v>0</v>
      </c>
      <c r="AX76" s="177">
        <f t="shared" si="40"/>
        <v>0</v>
      </c>
      <c r="AY76" s="177">
        <f t="shared" si="40"/>
        <v>0</v>
      </c>
      <c r="AZ76" s="177">
        <f t="shared" si="40"/>
        <v>0</v>
      </c>
      <c r="BA76" s="177">
        <f t="shared" si="40"/>
        <v>0</v>
      </c>
      <c r="BB76" s="177">
        <f t="shared" si="40"/>
        <v>0</v>
      </c>
      <c r="BC76" s="177">
        <f t="shared" si="40"/>
        <v>0</v>
      </c>
      <c r="BD76" s="177">
        <f t="shared" si="40"/>
        <v>0</v>
      </c>
      <c r="BE76" s="177">
        <f t="shared" si="40"/>
        <v>0</v>
      </c>
      <c r="BF76" s="177">
        <f t="shared" si="40"/>
        <v>0</v>
      </c>
      <c r="BG76" s="67"/>
      <c r="BH76" s="67"/>
    </row>
    <row r="77" spans="1:60" hidden="1" outlineLevel="1" x14ac:dyDescent="0.2">
      <c r="A77" s="67"/>
      <c r="B77" s="67"/>
      <c r="C77" s="67"/>
      <c r="D77" s="178">
        <f t="shared" si="41"/>
        <v>6</v>
      </c>
      <c r="E77" s="67"/>
      <c r="F77" s="67"/>
      <c r="G77" s="67"/>
      <c r="H77" s="67"/>
      <c r="I77" s="67"/>
      <c r="J77" s="67"/>
      <c r="K77" s="67"/>
      <c r="L77" s="67"/>
      <c r="M77" s="67"/>
      <c r="N77" s="67"/>
      <c r="O77" s="67"/>
      <c r="P77" s="177" t="e">
        <f>O$66</f>
        <v>#NUM!</v>
      </c>
      <c r="Q77" s="177">
        <f t="shared" si="38"/>
        <v>0</v>
      </c>
      <c r="R77" s="177">
        <f t="shared" si="38"/>
        <v>0</v>
      </c>
      <c r="S77" s="177">
        <f t="shared" si="38"/>
        <v>0</v>
      </c>
      <c r="T77" s="177">
        <f t="shared" si="38"/>
        <v>0</v>
      </c>
      <c r="U77" s="177">
        <f t="shared" si="38"/>
        <v>0</v>
      </c>
      <c r="V77" s="177">
        <f t="shared" si="38"/>
        <v>0</v>
      </c>
      <c r="W77" s="177">
        <f t="shared" si="38"/>
        <v>0</v>
      </c>
      <c r="X77" s="177">
        <f t="shared" si="38"/>
        <v>0</v>
      </c>
      <c r="Y77" s="177">
        <f t="shared" si="38"/>
        <v>0</v>
      </c>
      <c r="Z77" s="177">
        <f t="shared" si="38"/>
        <v>0</v>
      </c>
      <c r="AA77" s="177">
        <f t="shared" si="39"/>
        <v>0</v>
      </c>
      <c r="AB77" s="177">
        <f t="shared" si="39"/>
        <v>0</v>
      </c>
      <c r="AC77" s="177">
        <f t="shared" si="39"/>
        <v>0</v>
      </c>
      <c r="AD77" s="177">
        <f t="shared" si="39"/>
        <v>0</v>
      </c>
      <c r="AE77" s="177">
        <f t="shared" si="39"/>
        <v>0</v>
      </c>
      <c r="AF77" s="177">
        <f t="shared" si="39"/>
        <v>0</v>
      </c>
      <c r="AG77" s="177">
        <f t="shared" si="39"/>
        <v>0</v>
      </c>
      <c r="AH77" s="177">
        <f t="shared" si="39"/>
        <v>0</v>
      </c>
      <c r="AI77" s="177">
        <f t="shared" si="39"/>
        <v>0</v>
      </c>
      <c r="AJ77" s="177">
        <f t="shared" si="39"/>
        <v>0</v>
      </c>
      <c r="AK77" s="177">
        <f t="shared" si="39"/>
        <v>0</v>
      </c>
      <c r="AL77" s="177">
        <f t="shared" si="39"/>
        <v>0</v>
      </c>
      <c r="AM77" s="177">
        <f t="shared" si="39"/>
        <v>0</v>
      </c>
      <c r="AN77" s="177">
        <f t="shared" si="39"/>
        <v>0</v>
      </c>
      <c r="AO77" s="177">
        <f t="shared" si="39"/>
        <v>0</v>
      </c>
      <c r="AP77" s="177">
        <f t="shared" si="39"/>
        <v>0</v>
      </c>
      <c r="AQ77" s="177">
        <f t="shared" si="40"/>
        <v>0</v>
      </c>
      <c r="AR77" s="177">
        <f t="shared" si="40"/>
        <v>0</v>
      </c>
      <c r="AS77" s="177">
        <f t="shared" si="40"/>
        <v>0</v>
      </c>
      <c r="AT77" s="177">
        <f t="shared" si="40"/>
        <v>0</v>
      </c>
      <c r="AU77" s="177">
        <f t="shared" si="40"/>
        <v>0</v>
      </c>
      <c r="AV77" s="177">
        <f t="shared" si="40"/>
        <v>0</v>
      </c>
      <c r="AW77" s="177">
        <f t="shared" si="40"/>
        <v>0</v>
      </c>
      <c r="AX77" s="177">
        <f t="shared" si="40"/>
        <v>0</v>
      </c>
      <c r="AY77" s="177">
        <f t="shared" si="40"/>
        <v>0</v>
      </c>
      <c r="AZ77" s="177">
        <f t="shared" si="40"/>
        <v>0</v>
      </c>
      <c r="BA77" s="177">
        <f t="shared" si="40"/>
        <v>0</v>
      </c>
      <c r="BB77" s="177">
        <f t="shared" si="40"/>
        <v>0</v>
      </c>
      <c r="BC77" s="177">
        <f t="shared" si="40"/>
        <v>0</v>
      </c>
      <c r="BD77" s="177">
        <f t="shared" si="40"/>
        <v>0</v>
      </c>
      <c r="BE77" s="177">
        <f t="shared" si="40"/>
        <v>0</v>
      </c>
      <c r="BF77" s="177">
        <f t="shared" si="40"/>
        <v>0</v>
      </c>
      <c r="BG77" s="67"/>
      <c r="BH77" s="67"/>
    </row>
    <row r="78" spans="1:60" hidden="1" outlineLevel="1" x14ac:dyDescent="0.2">
      <c r="A78" s="67"/>
      <c r="B78" s="67"/>
      <c r="C78" s="67"/>
      <c r="D78" s="178">
        <f t="shared" si="41"/>
        <v>7</v>
      </c>
      <c r="E78" s="67"/>
      <c r="F78" s="67"/>
      <c r="G78" s="67"/>
      <c r="H78" s="67"/>
      <c r="I78" s="67"/>
      <c r="J78" s="67"/>
      <c r="K78" s="67"/>
      <c r="L78" s="67"/>
      <c r="M78" s="67"/>
      <c r="N78" s="67"/>
      <c r="O78" s="67"/>
      <c r="P78" s="67"/>
      <c r="Q78" s="177" t="e">
        <f>P$66</f>
        <v>#NUM!</v>
      </c>
      <c r="R78" s="177">
        <f t="shared" si="38"/>
        <v>0</v>
      </c>
      <c r="S78" s="177">
        <f t="shared" si="38"/>
        <v>0</v>
      </c>
      <c r="T78" s="177">
        <f t="shared" si="38"/>
        <v>0</v>
      </c>
      <c r="U78" s="177">
        <f t="shared" si="38"/>
        <v>0</v>
      </c>
      <c r="V78" s="177">
        <f t="shared" si="38"/>
        <v>0</v>
      </c>
      <c r="W78" s="177">
        <f t="shared" si="38"/>
        <v>0</v>
      </c>
      <c r="X78" s="177">
        <f t="shared" si="38"/>
        <v>0</v>
      </c>
      <c r="Y78" s="177">
        <f t="shared" si="38"/>
        <v>0</v>
      </c>
      <c r="Z78" s="177">
        <f t="shared" si="38"/>
        <v>0</v>
      </c>
      <c r="AA78" s="177">
        <f t="shared" si="39"/>
        <v>0</v>
      </c>
      <c r="AB78" s="177">
        <f t="shared" si="39"/>
        <v>0</v>
      </c>
      <c r="AC78" s="177">
        <f t="shared" si="39"/>
        <v>0</v>
      </c>
      <c r="AD78" s="177">
        <f t="shared" si="39"/>
        <v>0</v>
      </c>
      <c r="AE78" s="177">
        <f t="shared" si="39"/>
        <v>0</v>
      </c>
      <c r="AF78" s="177">
        <f t="shared" si="39"/>
        <v>0</v>
      </c>
      <c r="AG78" s="177">
        <f t="shared" si="39"/>
        <v>0</v>
      </c>
      <c r="AH78" s="177">
        <f t="shared" si="39"/>
        <v>0</v>
      </c>
      <c r="AI78" s="177">
        <f t="shared" si="39"/>
        <v>0</v>
      </c>
      <c r="AJ78" s="177">
        <f t="shared" si="39"/>
        <v>0</v>
      </c>
      <c r="AK78" s="177">
        <f t="shared" si="39"/>
        <v>0</v>
      </c>
      <c r="AL78" s="177">
        <f t="shared" si="39"/>
        <v>0</v>
      </c>
      <c r="AM78" s="177">
        <f t="shared" si="39"/>
        <v>0</v>
      </c>
      <c r="AN78" s="177">
        <f t="shared" si="39"/>
        <v>0</v>
      </c>
      <c r="AO78" s="177">
        <f t="shared" si="39"/>
        <v>0</v>
      </c>
      <c r="AP78" s="177">
        <f t="shared" si="39"/>
        <v>0</v>
      </c>
      <c r="AQ78" s="177">
        <f t="shared" si="40"/>
        <v>0</v>
      </c>
      <c r="AR78" s="177">
        <f t="shared" si="40"/>
        <v>0</v>
      </c>
      <c r="AS78" s="177">
        <f t="shared" si="40"/>
        <v>0</v>
      </c>
      <c r="AT78" s="177">
        <f t="shared" si="40"/>
        <v>0</v>
      </c>
      <c r="AU78" s="177">
        <f t="shared" si="40"/>
        <v>0</v>
      </c>
      <c r="AV78" s="177">
        <f t="shared" si="40"/>
        <v>0</v>
      </c>
      <c r="AW78" s="177">
        <f t="shared" si="40"/>
        <v>0</v>
      </c>
      <c r="AX78" s="177">
        <f t="shared" si="40"/>
        <v>0</v>
      </c>
      <c r="AY78" s="177">
        <f t="shared" si="40"/>
        <v>0</v>
      </c>
      <c r="AZ78" s="177">
        <f t="shared" si="40"/>
        <v>0</v>
      </c>
      <c r="BA78" s="177">
        <f t="shared" si="40"/>
        <v>0</v>
      </c>
      <c r="BB78" s="177">
        <f t="shared" si="40"/>
        <v>0</v>
      </c>
      <c r="BC78" s="177">
        <f t="shared" si="40"/>
        <v>0</v>
      </c>
      <c r="BD78" s="177">
        <f t="shared" si="40"/>
        <v>0</v>
      </c>
      <c r="BE78" s="177">
        <f t="shared" si="40"/>
        <v>0</v>
      </c>
      <c r="BF78" s="177">
        <f t="shared" si="40"/>
        <v>0</v>
      </c>
      <c r="BG78" s="67"/>
      <c r="BH78" s="67"/>
    </row>
    <row r="79" spans="1:60" hidden="1" outlineLevel="1" x14ac:dyDescent="0.2">
      <c r="A79" s="67"/>
      <c r="B79" s="67"/>
      <c r="C79" s="67"/>
      <c r="D79" s="178">
        <f t="shared" si="41"/>
        <v>8</v>
      </c>
      <c r="E79" s="67"/>
      <c r="F79" s="67"/>
      <c r="G79" s="67"/>
      <c r="H79" s="67"/>
      <c r="I79" s="67"/>
      <c r="J79" s="67"/>
      <c r="K79" s="67"/>
      <c r="L79" s="67"/>
      <c r="M79" s="67"/>
      <c r="N79" s="67"/>
      <c r="O79" s="67"/>
      <c r="P79" s="67"/>
      <c r="Q79" s="67"/>
      <c r="R79" s="177" t="e">
        <f>Q$66</f>
        <v>#NUM!</v>
      </c>
      <c r="S79" s="177">
        <f t="shared" si="38"/>
        <v>0</v>
      </c>
      <c r="T79" s="177">
        <f t="shared" si="38"/>
        <v>0</v>
      </c>
      <c r="U79" s="177">
        <f t="shared" si="38"/>
        <v>0</v>
      </c>
      <c r="V79" s="177">
        <f t="shared" si="38"/>
        <v>0</v>
      </c>
      <c r="W79" s="177">
        <f t="shared" si="38"/>
        <v>0</v>
      </c>
      <c r="X79" s="177">
        <f t="shared" si="38"/>
        <v>0</v>
      </c>
      <c r="Y79" s="177">
        <f t="shared" si="38"/>
        <v>0</v>
      </c>
      <c r="Z79" s="177">
        <f t="shared" si="38"/>
        <v>0</v>
      </c>
      <c r="AA79" s="177">
        <f t="shared" si="39"/>
        <v>0</v>
      </c>
      <c r="AB79" s="177">
        <f t="shared" si="39"/>
        <v>0</v>
      </c>
      <c r="AC79" s="177">
        <f t="shared" si="39"/>
        <v>0</v>
      </c>
      <c r="AD79" s="177">
        <f t="shared" si="39"/>
        <v>0</v>
      </c>
      <c r="AE79" s="177">
        <f t="shared" si="39"/>
        <v>0</v>
      </c>
      <c r="AF79" s="177">
        <f t="shared" si="39"/>
        <v>0</v>
      </c>
      <c r="AG79" s="177">
        <f t="shared" si="39"/>
        <v>0</v>
      </c>
      <c r="AH79" s="177">
        <f t="shared" si="39"/>
        <v>0</v>
      </c>
      <c r="AI79" s="177">
        <f t="shared" si="39"/>
        <v>0</v>
      </c>
      <c r="AJ79" s="177">
        <f t="shared" si="39"/>
        <v>0</v>
      </c>
      <c r="AK79" s="177">
        <f t="shared" si="39"/>
        <v>0</v>
      </c>
      <c r="AL79" s="177">
        <f t="shared" si="39"/>
        <v>0</v>
      </c>
      <c r="AM79" s="177">
        <f t="shared" si="39"/>
        <v>0</v>
      </c>
      <c r="AN79" s="177">
        <f t="shared" si="39"/>
        <v>0</v>
      </c>
      <c r="AO79" s="177">
        <f t="shared" si="39"/>
        <v>0</v>
      </c>
      <c r="AP79" s="177">
        <f t="shared" si="39"/>
        <v>0</v>
      </c>
      <c r="AQ79" s="177">
        <f t="shared" si="40"/>
        <v>0</v>
      </c>
      <c r="AR79" s="177">
        <f t="shared" si="40"/>
        <v>0</v>
      </c>
      <c r="AS79" s="177">
        <f t="shared" si="40"/>
        <v>0</v>
      </c>
      <c r="AT79" s="177">
        <f t="shared" si="40"/>
        <v>0</v>
      </c>
      <c r="AU79" s="177">
        <f t="shared" si="40"/>
        <v>0</v>
      </c>
      <c r="AV79" s="177">
        <f t="shared" si="40"/>
        <v>0</v>
      </c>
      <c r="AW79" s="177">
        <f t="shared" si="40"/>
        <v>0</v>
      </c>
      <c r="AX79" s="177">
        <f t="shared" si="40"/>
        <v>0</v>
      </c>
      <c r="AY79" s="177">
        <f t="shared" si="40"/>
        <v>0</v>
      </c>
      <c r="AZ79" s="177">
        <f t="shared" si="40"/>
        <v>0</v>
      </c>
      <c r="BA79" s="177">
        <f t="shared" si="40"/>
        <v>0</v>
      </c>
      <c r="BB79" s="177">
        <f t="shared" si="40"/>
        <v>0</v>
      </c>
      <c r="BC79" s="177">
        <f t="shared" si="40"/>
        <v>0</v>
      </c>
      <c r="BD79" s="177">
        <f t="shared" si="40"/>
        <v>0</v>
      </c>
      <c r="BE79" s="177">
        <f t="shared" si="40"/>
        <v>0</v>
      </c>
      <c r="BF79" s="177">
        <f t="shared" si="40"/>
        <v>0</v>
      </c>
      <c r="BG79" s="67"/>
      <c r="BH79" s="67"/>
    </row>
    <row r="80" spans="1:60" collapsed="1" x14ac:dyDescent="0.2">
      <c r="A80" s="67"/>
      <c r="B80" s="67"/>
      <c r="C80" s="67"/>
      <c r="D80" s="178">
        <f t="shared" si="41"/>
        <v>9</v>
      </c>
      <c r="E80" s="67"/>
      <c r="F80" s="67"/>
      <c r="G80" s="67"/>
      <c r="H80" s="67"/>
      <c r="I80" s="67"/>
      <c r="J80" s="67"/>
      <c r="K80" s="67"/>
      <c r="L80" s="67"/>
      <c r="M80" s="67"/>
      <c r="N80" s="67"/>
      <c r="O80" s="67"/>
      <c r="P80" s="67"/>
      <c r="Q80" s="67"/>
      <c r="R80" s="67"/>
      <c r="S80" s="177" t="e">
        <f>R$66</f>
        <v>#NUM!</v>
      </c>
      <c r="T80" s="177">
        <f t="shared" si="38"/>
        <v>0</v>
      </c>
      <c r="U80" s="177">
        <f t="shared" si="38"/>
        <v>0</v>
      </c>
      <c r="V80" s="177">
        <f t="shared" si="38"/>
        <v>0</v>
      </c>
      <c r="W80" s="177">
        <f t="shared" si="38"/>
        <v>0</v>
      </c>
      <c r="X80" s="177">
        <f t="shared" si="38"/>
        <v>0</v>
      </c>
      <c r="Y80" s="177">
        <f t="shared" si="38"/>
        <v>0</v>
      </c>
      <c r="Z80" s="177">
        <f t="shared" si="38"/>
        <v>0</v>
      </c>
      <c r="AA80" s="177">
        <f t="shared" si="39"/>
        <v>0</v>
      </c>
      <c r="AB80" s="177">
        <f t="shared" si="39"/>
        <v>0</v>
      </c>
      <c r="AC80" s="177">
        <f t="shared" si="39"/>
        <v>0</v>
      </c>
      <c r="AD80" s="177">
        <f t="shared" si="39"/>
        <v>0</v>
      </c>
      <c r="AE80" s="177">
        <f t="shared" si="39"/>
        <v>0</v>
      </c>
      <c r="AF80" s="177">
        <f t="shared" si="39"/>
        <v>0</v>
      </c>
      <c r="AG80" s="177">
        <f t="shared" si="39"/>
        <v>0</v>
      </c>
      <c r="AH80" s="177">
        <f t="shared" si="39"/>
        <v>0</v>
      </c>
      <c r="AI80" s="177">
        <f t="shared" si="39"/>
        <v>0</v>
      </c>
      <c r="AJ80" s="177">
        <f t="shared" si="39"/>
        <v>0</v>
      </c>
      <c r="AK80" s="177">
        <f t="shared" si="39"/>
        <v>0</v>
      </c>
      <c r="AL80" s="177">
        <f t="shared" si="39"/>
        <v>0</v>
      </c>
      <c r="AM80" s="177">
        <f t="shared" si="39"/>
        <v>0</v>
      </c>
      <c r="AN80" s="177">
        <f t="shared" si="39"/>
        <v>0</v>
      </c>
      <c r="AO80" s="177">
        <f t="shared" si="39"/>
        <v>0</v>
      </c>
      <c r="AP80" s="177">
        <f t="shared" si="39"/>
        <v>0</v>
      </c>
      <c r="AQ80" s="177">
        <f t="shared" si="40"/>
        <v>0</v>
      </c>
      <c r="AR80" s="177">
        <f t="shared" si="40"/>
        <v>0</v>
      </c>
      <c r="AS80" s="177">
        <f t="shared" si="40"/>
        <v>0</v>
      </c>
      <c r="AT80" s="177">
        <f t="shared" si="40"/>
        <v>0</v>
      </c>
      <c r="AU80" s="177">
        <f t="shared" si="40"/>
        <v>0</v>
      </c>
      <c r="AV80" s="177">
        <f t="shared" si="40"/>
        <v>0</v>
      </c>
      <c r="AW80" s="177">
        <f t="shared" si="40"/>
        <v>0</v>
      </c>
      <c r="AX80" s="177">
        <f t="shared" si="40"/>
        <v>0</v>
      </c>
      <c r="AY80" s="177">
        <f t="shared" si="40"/>
        <v>0</v>
      </c>
      <c r="AZ80" s="177">
        <f t="shared" si="40"/>
        <v>0</v>
      </c>
      <c r="BA80" s="177">
        <f t="shared" si="40"/>
        <v>0</v>
      </c>
      <c r="BB80" s="177">
        <f t="shared" si="40"/>
        <v>0</v>
      </c>
      <c r="BC80" s="177">
        <f t="shared" si="40"/>
        <v>0</v>
      </c>
      <c r="BD80" s="177">
        <f t="shared" si="40"/>
        <v>0</v>
      </c>
      <c r="BE80" s="177">
        <f t="shared" si="40"/>
        <v>0</v>
      </c>
      <c r="BF80" s="177">
        <f t="shared" si="40"/>
        <v>0</v>
      </c>
      <c r="BG80" s="67"/>
      <c r="BH80" s="67"/>
    </row>
    <row r="81" spans="1:60" hidden="1" outlineLevel="1" x14ac:dyDescent="0.2">
      <c r="A81" s="67"/>
      <c r="B81" s="67"/>
      <c r="C81" s="67"/>
      <c r="D81" s="178">
        <f t="shared" si="41"/>
        <v>10</v>
      </c>
      <c r="E81" s="67"/>
      <c r="F81" s="67"/>
      <c r="G81" s="67"/>
      <c r="H81" s="67"/>
      <c r="I81" s="67"/>
      <c r="J81" s="67"/>
      <c r="K81" s="67"/>
      <c r="L81" s="67"/>
      <c r="M81" s="67"/>
      <c r="N81" s="67"/>
      <c r="O81" s="67"/>
      <c r="P81" s="67"/>
      <c r="Q81" s="67"/>
      <c r="R81" s="67"/>
      <c r="S81" s="67"/>
      <c r="T81" s="177" t="e">
        <f>S$66</f>
        <v>#NUM!</v>
      </c>
      <c r="U81" s="177">
        <f t="shared" si="38"/>
        <v>0</v>
      </c>
      <c r="V81" s="177">
        <f t="shared" si="38"/>
        <v>0</v>
      </c>
      <c r="W81" s="177">
        <f t="shared" si="38"/>
        <v>0</v>
      </c>
      <c r="X81" s="177">
        <f t="shared" si="38"/>
        <v>0</v>
      </c>
      <c r="Y81" s="177">
        <f t="shared" si="38"/>
        <v>0</v>
      </c>
      <c r="Z81" s="177">
        <f t="shared" si="38"/>
        <v>0</v>
      </c>
      <c r="AA81" s="177">
        <f t="shared" si="39"/>
        <v>0</v>
      </c>
      <c r="AB81" s="177">
        <f t="shared" si="39"/>
        <v>0</v>
      </c>
      <c r="AC81" s="177">
        <f t="shared" si="39"/>
        <v>0</v>
      </c>
      <c r="AD81" s="177">
        <f t="shared" si="39"/>
        <v>0</v>
      </c>
      <c r="AE81" s="177">
        <f t="shared" si="39"/>
        <v>0</v>
      </c>
      <c r="AF81" s="177">
        <f t="shared" si="39"/>
        <v>0</v>
      </c>
      <c r="AG81" s="177">
        <f t="shared" si="39"/>
        <v>0</v>
      </c>
      <c r="AH81" s="177">
        <f t="shared" si="39"/>
        <v>0</v>
      </c>
      <c r="AI81" s="177">
        <f t="shared" si="39"/>
        <v>0</v>
      </c>
      <c r="AJ81" s="177">
        <f t="shared" si="39"/>
        <v>0</v>
      </c>
      <c r="AK81" s="177">
        <f t="shared" si="39"/>
        <v>0</v>
      </c>
      <c r="AL81" s="177">
        <f t="shared" si="39"/>
        <v>0</v>
      </c>
      <c r="AM81" s="177">
        <f t="shared" si="39"/>
        <v>0</v>
      </c>
      <c r="AN81" s="177">
        <f t="shared" si="39"/>
        <v>0</v>
      </c>
      <c r="AO81" s="177">
        <f t="shared" si="39"/>
        <v>0</v>
      </c>
      <c r="AP81" s="177">
        <f t="shared" si="39"/>
        <v>0</v>
      </c>
      <c r="AQ81" s="177">
        <f t="shared" si="40"/>
        <v>0</v>
      </c>
      <c r="AR81" s="177">
        <f t="shared" si="40"/>
        <v>0</v>
      </c>
      <c r="AS81" s="177">
        <f t="shared" si="40"/>
        <v>0</v>
      </c>
      <c r="AT81" s="177">
        <f t="shared" si="40"/>
        <v>0</v>
      </c>
      <c r="AU81" s="177">
        <f t="shared" si="40"/>
        <v>0</v>
      </c>
      <c r="AV81" s="177">
        <f t="shared" si="40"/>
        <v>0</v>
      </c>
      <c r="AW81" s="177">
        <f t="shared" si="40"/>
        <v>0</v>
      </c>
      <c r="AX81" s="177">
        <f t="shared" si="40"/>
        <v>0</v>
      </c>
      <c r="AY81" s="177">
        <f t="shared" si="40"/>
        <v>0</v>
      </c>
      <c r="AZ81" s="177">
        <f t="shared" si="40"/>
        <v>0</v>
      </c>
      <c r="BA81" s="177">
        <f t="shared" si="40"/>
        <v>0</v>
      </c>
      <c r="BB81" s="177">
        <f t="shared" si="40"/>
        <v>0</v>
      </c>
      <c r="BC81" s="177">
        <f t="shared" si="40"/>
        <v>0</v>
      </c>
      <c r="BD81" s="177">
        <f t="shared" si="40"/>
        <v>0</v>
      </c>
      <c r="BE81" s="177">
        <f t="shared" si="40"/>
        <v>0</v>
      </c>
      <c r="BF81" s="177">
        <f t="shared" si="40"/>
        <v>0</v>
      </c>
      <c r="BG81" s="67"/>
      <c r="BH81" s="67"/>
    </row>
    <row r="82" spans="1:60" hidden="1" outlineLevel="1" x14ac:dyDescent="0.2">
      <c r="A82" s="67"/>
      <c r="B82" s="67"/>
      <c r="C82" s="67"/>
      <c r="D82" s="178">
        <f t="shared" si="41"/>
        <v>11</v>
      </c>
      <c r="E82" s="67"/>
      <c r="F82" s="67"/>
      <c r="G82" s="67"/>
      <c r="H82" s="67"/>
      <c r="I82" s="67"/>
      <c r="J82" s="67"/>
      <c r="K82" s="67"/>
      <c r="L82" s="67"/>
      <c r="M82" s="67"/>
      <c r="N82" s="67"/>
      <c r="O82" s="67"/>
      <c r="P82" s="67"/>
      <c r="Q82" s="67"/>
      <c r="R82" s="67"/>
      <c r="S82" s="67"/>
      <c r="T82" s="67"/>
      <c r="U82" s="177" t="e">
        <f>T$66</f>
        <v>#NUM!</v>
      </c>
      <c r="V82" s="177">
        <f t="shared" si="38"/>
        <v>0</v>
      </c>
      <c r="W82" s="177">
        <f t="shared" si="38"/>
        <v>0</v>
      </c>
      <c r="X82" s="177">
        <f t="shared" si="38"/>
        <v>0</v>
      </c>
      <c r="Y82" s="177">
        <f t="shared" si="38"/>
        <v>0</v>
      </c>
      <c r="Z82" s="177">
        <f t="shared" si="38"/>
        <v>0</v>
      </c>
      <c r="AA82" s="177">
        <f t="shared" si="39"/>
        <v>0</v>
      </c>
      <c r="AB82" s="177">
        <f t="shared" si="39"/>
        <v>0</v>
      </c>
      <c r="AC82" s="177">
        <f t="shared" si="39"/>
        <v>0</v>
      </c>
      <c r="AD82" s="177">
        <f t="shared" si="39"/>
        <v>0</v>
      </c>
      <c r="AE82" s="177">
        <f t="shared" si="39"/>
        <v>0</v>
      </c>
      <c r="AF82" s="177">
        <f t="shared" si="39"/>
        <v>0</v>
      </c>
      <c r="AG82" s="177">
        <f t="shared" si="39"/>
        <v>0</v>
      </c>
      <c r="AH82" s="177">
        <f t="shared" si="39"/>
        <v>0</v>
      </c>
      <c r="AI82" s="177">
        <f t="shared" si="39"/>
        <v>0</v>
      </c>
      <c r="AJ82" s="177">
        <f t="shared" si="39"/>
        <v>0</v>
      </c>
      <c r="AK82" s="177">
        <f t="shared" si="39"/>
        <v>0</v>
      </c>
      <c r="AL82" s="177">
        <f t="shared" si="39"/>
        <v>0</v>
      </c>
      <c r="AM82" s="177">
        <f t="shared" si="39"/>
        <v>0</v>
      </c>
      <c r="AN82" s="177">
        <f t="shared" si="39"/>
        <v>0</v>
      </c>
      <c r="AO82" s="177">
        <f t="shared" si="39"/>
        <v>0</v>
      </c>
      <c r="AP82" s="177">
        <f t="shared" si="39"/>
        <v>0</v>
      </c>
      <c r="AQ82" s="177">
        <f t="shared" si="40"/>
        <v>0</v>
      </c>
      <c r="AR82" s="177">
        <f t="shared" si="40"/>
        <v>0</v>
      </c>
      <c r="AS82" s="177">
        <f t="shared" si="40"/>
        <v>0</v>
      </c>
      <c r="AT82" s="177">
        <f t="shared" si="40"/>
        <v>0</v>
      </c>
      <c r="AU82" s="177">
        <f t="shared" si="40"/>
        <v>0</v>
      </c>
      <c r="AV82" s="177">
        <f t="shared" si="40"/>
        <v>0</v>
      </c>
      <c r="AW82" s="177">
        <f t="shared" si="40"/>
        <v>0</v>
      </c>
      <c r="AX82" s="177">
        <f t="shared" si="40"/>
        <v>0</v>
      </c>
      <c r="AY82" s="177">
        <f t="shared" si="40"/>
        <v>0</v>
      </c>
      <c r="AZ82" s="177">
        <f t="shared" si="40"/>
        <v>0</v>
      </c>
      <c r="BA82" s="177">
        <f t="shared" si="40"/>
        <v>0</v>
      </c>
      <c r="BB82" s="177">
        <f t="shared" si="40"/>
        <v>0</v>
      </c>
      <c r="BC82" s="177">
        <f t="shared" si="40"/>
        <v>0</v>
      </c>
      <c r="BD82" s="177">
        <f t="shared" si="40"/>
        <v>0</v>
      </c>
      <c r="BE82" s="177">
        <f t="shared" si="40"/>
        <v>0</v>
      </c>
      <c r="BF82" s="177">
        <f t="shared" si="40"/>
        <v>0</v>
      </c>
      <c r="BG82" s="67"/>
      <c r="BH82" s="67"/>
    </row>
    <row r="83" spans="1:60" hidden="1" outlineLevel="1" x14ac:dyDescent="0.2">
      <c r="A83" s="67"/>
      <c r="B83" s="67"/>
      <c r="C83" s="67"/>
      <c r="D83" s="178">
        <f t="shared" si="41"/>
        <v>12</v>
      </c>
      <c r="E83" s="67"/>
      <c r="F83" s="67"/>
      <c r="G83" s="67"/>
      <c r="H83" s="67"/>
      <c r="I83" s="67"/>
      <c r="J83" s="67"/>
      <c r="K83" s="67"/>
      <c r="L83" s="67"/>
      <c r="M83" s="67"/>
      <c r="N83" s="67"/>
      <c r="O83" s="67"/>
      <c r="P83" s="67"/>
      <c r="Q83" s="67"/>
      <c r="R83" s="67"/>
      <c r="S83" s="67"/>
      <c r="T83" s="67"/>
      <c r="U83" s="67"/>
      <c r="V83" s="177" t="e">
        <f>U$66</f>
        <v>#NUM!</v>
      </c>
      <c r="W83" s="177">
        <f t="shared" si="38"/>
        <v>0</v>
      </c>
      <c r="X83" s="177">
        <f t="shared" si="38"/>
        <v>0</v>
      </c>
      <c r="Y83" s="177">
        <f t="shared" si="38"/>
        <v>0</v>
      </c>
      <c r="Z83" s="177">
        <f t="shared" si="38"/>
        <v>0</v>
      </c>
      <c r="AA83" s="177">
        <f t="shared" si="39"/>
        <v>0</v>
      </c>
      <c r="AB83" s="177">
        <f t="shared" si="39"/>
        <v>0</v>
      </c>
      <c r="AC83" s="177">
        <f t="shared" si="39"/>
        <v>0</v>
      </c>
      <c r="AD83" s="177">
        <f t="shared" si="39"/>
        <v>0</v>
      </c>
      <c r="AE83" s="177">
        <f t="shared" si="39"/>
        <v>0</v>
      </c>
      <c r="AF83" s="177">
        <f t="shared" si="39"/>
        <v>0</v>
      </c>
      <c r="AG83" s="177">
        <f t="shared" si="39"/>
        <v>0</v>
      </c>
      <c r="AH83" s="177">
        <f t="shared" si="39"/>
        <v>0</v>
      </c>
      <c r="AI83" s="177">
        <f t="shared" si="39"/>
        <v>0</v>
      </c>
      <c r="AJ83" s="177">
        <f t="shared" si="39"/>
        <v>0</v>
      </c>
      <c r="AK83" s="177">
        <f t="shared" si="39"/>
        <v>0</v>
      </c>
      <c r="AL83" s="177">
        <f t="shared" si="39"/>
        <v>0</v>
      </c>
      <c r="AM83" s="177">
        <f t="shared" si="39"/>
        <v>0</v>
      </c>
      <c r="AN83" s="177">
        <f t="shared" si="39"/>
        <v>0</v>
      </c>
      <c r="AO83" s="177">
        <f t="shared" si="39"/>
        <v>0</v>
      </c>
      <c r="AP83" s="177">
        <f t="shared" si="39"/>
        <v>0</v>
      </c>
      <c r="AQ83" s="177">
        <f t="shared" si="40"/>
        <v>0</v>
      </c>
      <c r="AR83" s="177">
        <f t="shared" si="40"/>
        <v>0</v>
      </c>
      <c r="AS83" s="177">
        <f t="shared" si="40"/>
        <v>0</v>
      </c>
      <c r="AT83" s="177">
        <f t="shared" si="40"/>
        <v>0</v>
      </c>
      <c r="AU83" s="177">
        <f t="shared" si="40"/>
        <v>0</v>
      </c>
      <c r="AV83" s="177">
        <f t="shared" si="40"/>
        <v>0</v>
      </c>
      <c r="AW83" s="177">
        <f t="shared" si="40"/>
        <v>0</v>
      </c>
      <c r="AX83" s="177">
        <f t="shared" si="40"/>
        <v>0</v>
      </c>
      <c r="AY83" s="177">
        <f t="shared" si="40"/>
        <v>0</v>
      </c>
      <c r="AZ83" s="177">
        <f t="shared" si="40"/>
        <v>0</v>
      </c>
      <c r="BA83" s="177">
        <f t="shared" si="40"/>
        <v>0</v>
      </c>
      <c r="BB83" s="177">
        <f t="shared" si="40"/>
        <v>0</v>
      </c>
      <c r="BC83" s="177">
        <f t="shared" si="40"/>
        <v>0</v>
      </c>
      <c r="BD83" s="177">
        <f t="shared" si="40"/>
        <v>0</v>
      </c>
      <c r="BE83" s="177">
        <f t="shared" si="40"/>
        <v>0</v>
      </c>
      <c r="BF83" s="177">
        <f t="shared" si="40"/>
        <v>0</v>
      </c>
      <c r="BG83" s="67"/>
      <c r="BH83" s="67"/>
    </row>
    <row r="84" spans="1:60" hidden="1" outlineLevel="1" x14ac:dyDescent="0.2">
      <c r="A84" s="67"/>
      <c r="B84" s="67"/>
      <c r="C84" s="67"/>
      <c r="D84" s="178">
        <f t="shared" si="41"/>
        <v>13</v>
      </c>
      <c r="E84" s="67"/>
      <c r="F84" s="67"/>
      <c r="G84" s="67"/>
      <c r="H84" s="67"/>
      <c r="I84" s="67"/>
      <c r="J84" s="67"/>
      <c r="K84" s="67"/>
      <c r="L84" s="67"/>
      <c r="M84" s="67"/>
      <c r="N84" s="67"/>
      <c r="O84" s="67"/>
      <c r="P84" s="67"/>
      <c r="Q84" s="67"/>
      <c r="R84" s="67"/>
      <c r="S84" s="67"/>
      <c r="T84" s="67"/>
      <c r="U84" s="67"/>
      <c r="V84" s="67"/>
      <c r="W84" s="177" t="e">
        <f>V$66</f>
        <v>#NUM!</v>
      </c>
      <c r="X84" s="177">
        <f t="shared" si="38"/>
        <v>0</v>
      </c>
      <c r="Y84" s="177">
        <f t="shared" si="38"/>
        <v>0</v>
      </c>
      <c r="Z84" s="177">
        <f t="shared" si="38"/>
        <v>0</v>
      </c>
      <c r="AA84" s="177">
        <f t="shared" si="39"/>
        <v>0</v>
      </c>
      <c r="AB84" s="177">
        <f t="shared" si="39"/>
        <v>0</v>
      </c>
      <c r="AC84" s="177">
        <f t="shared" si="39"/>
        <v>0</v>
      </c>
      <c r="AD84" s="177">
        <f t="shared" si="39"/>
        <v>0</v>
      </c>
      <c r="AE84" s="177">
        <f t="shared" si="39"/>
        <v>0</v>
      </c>
      <c r="AF84" s="177">
        <f t="shared" si="39"/>
        <v>0</v>
      </c>
      <c r="AG84" s="177">
        <f t="shared" si="39"/>
        <v>0</v>
      </c>
      <c r="AH84" s="177">
        <f t="shared" si="39"/>
        <v>0</v>
      </c>
      <c r="AI84" s="177">
        <f t="shared" si="39"/>
        <v>0</v>
      </c>
      <c r="AJ84" s="177">
        <f t="shared" si="39"/>
        <v>0</v>
      </c>
      <c r="AK84" s="177">
        <f t="shared" si="39"/>
        <v>0</v>
      </c>
      <c r="AL84" s="177">
        <f t="shared" si="39"/>
        <v>0</v>
      </c>
      <c r="AM84" s="177">
        <f t="shared" si="39"/>
        <v>0</v>
      </c>
      <c r="AN84" s="177">
        <f t="shared" si="39"/>
        <v>0</v>
      </c>
      <c r="AO84" s="177">
        <f t="shared" si="39"/>
        <v>0</v>
      </c>
      <c r="AP84" s="177">
        <f t="shared" si="39"/>
        <v>0</v>
      </c>
      <c r="AQ84" s="177">
        <f t="shared" si="40"/>
        <v>0</v>
      </c>
      <c r="AR84" s="177">
        <f t="shared" si="40"/>
        <v>0</v>
      </c>
      <c r="AS84" s="177">
        <f t="shared" si="40"/>
        <v>0</v>
      </c>
      <c r="AT84" s="177">
        <f t="shared" si="40"/>
        <v>0</v>
      </c>
      <c r="AU84" s="177">
        <f t="shared" si="40"/>
        <v>0</v>
      </c>
      <c r="AV84" s="177">
        <f t="shared" si="40"/>
        <v>0</v>
      </c>
      <c r="AW84" s="177">
        <f t="shared" si="40"/>
        <v>0</v>
      </c>
      <c r="AX84" s="177">
        <f t="shared" si="40"/>
        <v>0</v>
      </c>
      <c r="AY84" s="177">
        <f t="shared" si="40"/>
        <v>0</v>
      </c>
      <c r="AZ84" s="177">
        <f t="shared" si="40"/>
        <v>0</v>
      </c>
      <c r="BA84" s="177">
        <f t="shared" si="40"/>
        <v>0</v>
      </c>
      <c r="BB84" s="177">
        <f t="shared" si="40"/>
        <v>0</v>
      </c>
      <c r="BC84" s="177">
        <f t="shared" si="40"/>
        <v>0</v>
      </c>
      <c r="BD84" s="177">
        <f t="shared" si="40"/>
        <v>0</v>
      </c>
      <c r="BE84" s="177">
        <f t="shared" si="40"/>
        <v>0</v>
      </c>
      <c r="BF84" s="177">
        <f t="shared" si="40"/>
        <v>0</v>
      </c>
      <c r="BG84" s="67"/>
      <c r="BH84" s="67"/>
    </row>
    <row r="85" spans="1:60" hidden="1" outlineLevel="1" x14ac:dyDescent="0.2">
      <c r="A85" s="67"/>
      <c r="B85" s="67"/>
      <c r="C85" s="67"/>
      <c r="D85" s="178">
        <f t="shared" si="41"/>
        <v>14</v>
      </c>
      <c r="E85" s="67"/>
      <c r="F85" s="67"/>
      <c r="G85" s="67"/>
      <c r="H85" s="67"/>
      <c r="I85" s="67"/>
      <c r="J85" s="67"/>
      <c r="K85" s="67"/>
      <c r="L85" s="67"/>
      <c r="M85" s="67"/>
      <c r="N85" s="67"/>
      <c r="O85" s="67"/>
      <c r="P85" s="67"/>
      <c r="Q85" s="67"/>
      <c r="R85" s="67"/>
      <c r="S85" s="67"/>
      <c r="T85" s="67"/>
      <c r="U85" s="67"/>
      <c r="V85" s="67"/>
      <c r="W85" s="67"/>
      <c r="X85" s="177" t="e">
        <f>W$66</f>
        <v>#NUM!</v>
      </c>
      <c r="Y85" s="177">
        <f t="shared" si="38"/>
        <v>0</v>
      </c>
      <c r="Z85" s="177">
        <f t="shared" si="38"/>
        <v>0</v>
      </c>
      <c r="AA85" s="177">
        <f t="shared" si="39"/>
        <v>0</v>
      </c>
      <c r="AB85" s="177">
        <f t="shared" si="39"/>
        <v>0</v>
      </c>
      <c r="AC85" s="177">
        <f t="shared" si="39"/>
        <v>0</v>
      </c>
      <c r="AD85" s="177">
        <f t="shared" si="39"/>
        <v>0</v>
      </c>
      <c r="AE85" s="177">
        <f t="shared" si="39"/>
        <v>0</v>
      </c>
      <c r="AF85" s="177">
        <f t="shared" si="39"/>
        <v>0</v>
      </c>
      <c r="AG85" s="177">
        <f t="shared" si="39"/>
        <v>0</v>
      </c>
      <c r="AH85" s="177">
        <f t="shared" si="39"/>
        <v>0</v>
      </c>
      <c r="AI85" s="177">
        <f t="shared" si="39"/>
        <v>0</v>
      </c>
      <c r="AJ85" s="177">
        <f t="shared" si="39"/>
        <v>0</v>
      </c>
      <c r="AK85" s="177">
        <f t="shared" si="39"/>
        <v>0</v>
      </c>
      <c r="AL85" s="177">
        <f t="shared" si="39"/>
        <v>0</v>
      </c>
      <c r="AM85" s="177">
        <f t="shared" si="39"/>
        <v>0</v>
      </c>
      <c r="AN85" s="177">
        <f t="shared" si="39"/>
        <v>0</v>
      </c>
      <c r="AO85" s="177">
        <f t="shared" si="39"/>
        <v>0</v>
      </c>
      <c r="AP85" s="177">
        <f t="shared" si="39"/>
        <v>0</v>
      </c>
      <c r="AQ85" s="177">
        <f t="shared" si="40"/>
        <v>0</v>
      </c>
      <c r="AR85" s="177">
        <f t="shared" si="40"/>
        <v>0</v>
      </c>
      <c r="AS85" s="177">
        <f t="shared" si="40"/>
        <v>0</v>
      </c>
      <c r="AT85" s="177">
        <f t="shared" si="40"/>
        <v>0</v>
      </c>
      <c r="AU85" s="177">
        <f t="shared" si="40"/>
        <v>0</v>
      </c>
      <c r="AV85" s="177">
        <f t="shared" si="40"/>
        <v>0</v>
      </c>
      <c r="AW85" s="177">
        <f t="shared" si="40"/>
        <v>0</v>
      </c>
      <c r="AX85" s="177">
        <f t="shared" si="40"/>
        <v>0</v>
      </c>
      <c r="AY85" s="177">
        <f t="shared" si="40"/>
        <v>0</v>
      </c>
      <c r="AZ85" s="177">
        <f t="shared" si="40"/>
        <v>0</v>
      </c>
      <c r="BA85" s="177">
        <f t="shared" si="40"/>
        <v>0</v>
      </c>
      <c r="BB85" s="177">
        <f t="shared" si="40"/>
        <v>0</v>
      </c>
      <c r="BC85" s="177">
        <f t="shared" si="40"/>
        <v>0</v>
      </c>
      <c r="BD85" s="177">
        <f t="shared" si="40"/>
        <v>0</v>
      </c>
      <c r="BE85" s="177">
        <f t="shared" si="40"/>
        <v>0</v>
      </c>
      <c r="BF85" s="177">
        <f t="shared" si="40"/>
        <v>0</v>
      </c>
      <c r="BG85" s="67"/>
      <c r="BH85" s="67"/>
    </row>
    <row r="86" spans="1:60" hidden="1" outlineLevel="1" x14ac:dyDescent="0.2">
      <c r="A86" s="67"/>
      <c r="B86" s="67"/>
      <c r="C86" s="67"/>
      <c r="D86" s="178">
        <f t="shared" si="41"/>
        <v>15</v>
      </c>
      <c r="E86" s="67"/>
      <c r="F86" s="67"/>
      <c r="G86" s="67"/>
      <c r="H86" s="67"/>
      <c r="I86" s="67"/>
      <c r="J86" s="67"/>
      <c r="K86" s="67"/>
      <c r="L86" s="67"/>
      <c r="M86" s="67"/>
      <c r="N86" s="67"/>
      <c r="O86" s="67"/>
      <c r="P86" s="67"/>
      <c r="Q86" s="67"/>
      <c r="R86" s="67"/>
      <c r="S86" s="67"/>
      <c r="T86" s="67"/>
      <c r="U86" s="67"/>
      <c r="V86" s="67"/>
      <c r="W86" s="67"/>
      <c r="X86" s="67"/>
      <c r="Y86" s="177" t="e">
        <f>X$66</f>
        <v>#NUM!</v>
      </c>
      <c r="Z86" s="177">
        <f t="shared" si="38"/>
        <v>0</v>
      </c>
      <c r="AA86" s="177">
        <f t="shared" si="39"/>
        <v>0</v>
      </c>
      <c r="AB86" s="177">
        <f t="shared" si="39"/>
        <v>0</v>
      </c>
      <c r="AC86" s="177">
        <f t="shared" si="39"/>
        <v>0</v>
      </c>
      <c r="AD86" s="177">
        <f t="shared" si="39"/>
        <v>0</v>
      </c>
      <c r="AE86" s="177">
        <f t="shared" si="39"/>
        <v>0</v>
      </c>
      <c r="AF86" s="177">
        <f t="shared" si="39"/>
        <v>0</v>
      </c>
      <c r="AG86" s="177">
        <f t="shared" si="39"/>
        <v>0</v>
      </c>
      <c r="AH86" s="177">
        <f t="shared" si="39"/>
        <v>0</v>
      </c>
      <c r="AI86" s="177">
        <f t="shared" si="39"/>
        <v>0</v>
      </c>
      <c r="AJ86" s="177">
        <f t="shared" si="39"/>
        <v>0</v>
      </c>
      <c r="AK86" s="177">
        <f t="shared" si="39"/>
        <v>0</v>
      </c>
      <c r="AL86" s="177">
        <f t="shared" si="39"/>
        <v>0</v>
      </c>
      <c r="AM86" s="177">
        <f t="shared" si="39"/>
        <v>0</v>
      </c>
      <c r="AN86" s="177">
        <f t="shared" si="39"/>
        <v>0</v>
      </c>
      <c r="AO86" s="177">
        <f t="shared" si="39"/>
        <v>0</v>
      </c>
      <c r="AP86" s="177">
        <f t="shared" ref="AP86:BE101" si="42">IF((AP$5-$D86)&lt;=BondMat,AO86,0)</f>
        <v>0</v>
      </c>
      <c r="AQ86" s="177">
        <f t="shared" si="42"/>
        <v>0</v>
      </c>
      <c r="AR86" s="177">
        <f t="shared" si="42"/>
        <v>0</v>
      </c>
      <c r="AS86" s="177">
        <f t="shared" si="42"/>
        <v>0</v>
      </c>
      <c r="AT86" s="177">
        <f t="shared" si="42"/>
        <v>0</v>
      </c>
      <c r="AU86" s="177">
        <f t="shared" si="42"/>
        <v>0</v>
      </c>
      <c r="AV86" s="177">
        <f t="shared" si="42"/>
        <v>0</v>
      </c>
      <c r="AW86" s="177">
        <f t="shared" si="42"/>
        <v>0</v>
      </c>
      <c r="AX86" s="177">
        <f t="shared" si="42"/>
        <v>0</v>
      </c>
      <c r="AY86" s="177">
        <f t="shared" si="42"/>
        <v>0</v>
      </c>
      <c r="AZ86" s="177">
        <f t="shared" si="42"/>
        <v>0</v>
      </c>
      <c r="BA86" s="177">
        <f t="shared" si="42"/>
        <v>0</v>
      </c>
      <c r="BB86" s="177">
        <f t="shared" si="42"/>
        <v>0</v>
      </c>
      <c r="BC86" s="177">
        <f t="shared" si="42"/>
        <v>0</v>
      </c>
      <c r="BD86" s="177">
        <f t="shared" si="42"/>
        <v>0</v>
      </c>
      <c r="BE86" s="177">
        <f t="shared" si="42"/>
        <v>0</v>
      </c>
      <c r="BF86" s="177">
        <f t="shared" si="40"/>
        <v>0</v>
      </c>
      <c r="BG86" s="67"/>
      <c r="BH86" s="67"/>
    </row>
    <row r="87" spans="1:60" hidden="1" outlineLevel="1" x14ac:dyDescent="0.2">
      <c r="A87" s="67"/>
      <c r="B87" s="67"/>
      <c r="C87" s="67"/>
      <c r="D87" s="178">
        <f t="shared" si="41"/>
        <v>16</v>
      </c>
      <c r="E87" s="67"/>
      <c r="F87" s="67"/>
      <c r="G87" s="67"/>
      <c r="H87" s="67"/>
      <c r="I87" s="67"/>
      <c r="J87" s="67"/>
      <c r="K87" s="67"/>
      <c r="L87" s="67"/>
      <c r="M87" s="67"/>
      <c r="N87" s="67"/>
      <c r="O87" s="67"/>
      <c r="P87" s="67"/>
      <c r="Q87" s="67"/>
      <c r="R87" s="67"/>
      <c r="S87" s="67"/>
      <c r="T87" s="67"/>
      <c r="U87" s="67"/>
      <c r="V87" s="67"/>
      <c r="W87" s="67"/>
      <c r="X87" s="67"/>
      <c r="Y87" s="67"/>
      <c r="Z87" s="177" t="e">
        <f>Y$66</f>
        <v>#NUM!</v>
      </c>
      <c r="AA87" s="177">
        <f t="shared" ref="AA87:AP102" si="43">IF((AA$5-$D87)&lt;=BondMat,Z87,0)</f>
        <v>0</v>
      </c>
      <c r="AB87" s="177">
        <f t="shared" si="43"/>
        <v>0</v>
      </c>
      <c r="AC87" s="177">
        <f t="shared" si="43"/>
        <v>0</v>
      </c>
      <c r="AD87" s="177">
        <f t="shared" si="43"/>
        <v>0</v>
      </c>
      <c r="AE87" s="177">
        <f t="shared" si="43"/>
        <v>0</v>
      </c>
      <c r="AF87" s="177">
        <f t="shared" si="43"/>
        <v>0</v>
      </c>
      <c r="AG87" s="177">
        <f t="shared" si="43"/>
        <v>0</v>
      </c>
      <c r="AH87" s="177">
        <f t="shared" si="43"/>
        <v>0</v>
      </c>
      <c r="AI87" s="177">
        <f t="shared" si="43"/>
        <v>0</v>
      </c>
      <c r="AJ87" s="177">
        <f t="shared" si="43"/>
        <v>0</v>
      </c>
      <c r="AK87" s="177">
        <f t="shared" si="43"/>
        <v>0</v>
      </c>
      <c r="AL87" s="177">
        <f t="shared" si="43"/>
        <v>0</v>
      </c>
      <c r="AM87" s="177">
        <f t="shared" si="43"/>
        <v>0</v>
      </c>
      <c r="AN87" s="177">
        <f t="shared" si="43"/>
        <v>0</v>
      </c>
      <c r="AO87" s="177">
        <f t="shared" si="43"/>
        <v>0</v>
      </c>
      <c r="AP87" s="177">
        <f t="shared" si="43"/>
        <v>0</v>
      </c>
      <c r="AQ87" s="177">
        <f t="shared" si="42"/>
        <v>0</v>
      </c>
      <c r="AR87" s="177">
        <f t="shared" si="42"/>
        <v>0</v>
      </c>
      <c r="AS87" s="177">
        <f t="shared" si="42"/>
        <v>0</v>
      </c>
      <c r="AT87" s="177">
        <f t="shared" si="42"/>
        <v>0</v>
      </c>
      <c r="AU87" s="177">
        <f t="shared" si="42"/>
        <v>0</v>
      </c>
      <c r="AV87" s="177">
        <f t="shared" si="42"/>
        <v>0</v>
      </c>
      <c r="AW87" s="177">
        <f t="shared" si="42"/>
        <v>0</v>
      </c>
      <c r="AX87" s="177">
        <f t="shared" si="42"/>
        <v>0</v>
      </c>
      <c r="AY87" s="177">
        <f t="shared" si="42"/>
        <v>0</v>
      </c>
      <c r="AZ87" s="177">
        <f t="shared" si="42"/>
        <v>0</v>
      </c>
      <c r="BA87" s="177">
        <f t="shared" si="42"/>
        <v>0</v>
      </c>
      <c r="BB87" s="177">
        <f t="shared" si="42"/>
        <v>0</v>
      </c>
      <c r="BC87" s="177">
        <f t="shared" si="42"/>
        <v>0</v>
      </c>
      <c r="BD87" s="177">
        <f t="shared" si="42"/>
        <v>0</v>
      </c>
      <c r="BE87" s="177">
        <f t="shared" si="42"/>
        <v>0</v>
      </c>
      <c r="BF87" s="177">
        <f t="shared" ref="BF87:BF104" si="44">IF((BF$5-$D87)&lt;=BondMat,BE87,0)</f>
        <v>0</v>
      </c>
      <c r="BG87" s="67"/>
      <c r="BH87" s="67"/>
    </row>
    <row r="88" spans="1:60" hidden="1" outlineLevel="1" x14ac:dyDescent="0.2">
      <c r="A88" s="67"/>
      <c r="B88" s="67"/>
      <c r="C88" s="67"/>
      <c r="D88" s="178">
        <f t="shared" si="41"/>
        <v>17</v>
      </c>
      <c r="E88" s="67"/>
      <c r="F88" s="67"/>
      <c r="G88" s="67"/>
      <c r="H88" s="67"/>
      <c r="I88" s="67"/>
      <c r="J88" s="67"/>
      <c r="K88" s="67"/>
      <c r="L88" s="67"/>
      <c r="M88" s="67"/>
      <c r="N88" s="67"/>
      <c r="O88" s="67"/>
      <c r="P88" s="67"/>
      <c r="Q88" s="67"/>
      <c r="R88" s="67"/>
      <c r="S88" s="67"/>
      <c r="T88" s="67"/>
      <c r="U88" s="67"/>
      <c r="V88" s="67"/>
      <c r="W88" s="67"/>
      <c r="X88" s="67"/>
      <c r="Y88" s="67"/>
      <c r="Z88" s="67"/>
      <c r="AA88" s="177" t="e">
        <f>Z$66</f>
        <v>#NUM!</v>
      </c>
      <c r="AB88" s="177">
        <f t="shared" si="43"/>
        <v>0</v>
      </c>
      <c r="AC88" s="177">
        <f t="shared" si="43"/>
        <v>0</v>
      </c>
      <c r="AD88" s="177">
        <f t="shared" si="43"/>
        <v>0</v>
      </c>
      <c r="AE88" s="177">
        <f t="shared" si="43"/>
        <v>0</v>
      </c>
      <c r="AF88" s="177">
        <f t="shared" si="43"/>
        <v>0</v>
      </c>
      <c r="AG88" s="177">
        <f t="shared" si="43"/>
        <v>0</v>
      </c>
      <c r="AH88" s="177">
        <f t="shared" si="43"/>
        <v>0</v>
      </c>
      <c r="AI88" s="177">
        <f t="shared" si="43"/>
        <v>0</v>
      </c>
      <c r="AJ88" s="177">
        <f t="shared" si="43"/>
        <v>0</v>
      </c>
      <c r="AK88" s="177">
        <f t="shared" si="43"/>
        <v>0</v>
      </c>
      <c r="AL88" s="177">
        <f t="shared" si="43"/>
        <v>0</v>
      </c>
      <c r="AM88" s="177">
        <f t="shared" si="43"/>
        <v>0</v>
      </c>
      <c r="AN88" s="177">
        <f t="shared" si="43"/>
        <v>0</v>
      </c>
      <c r="AO88" s="177">
        <f t="shared" si="43"/>
        <v>0</v>
      </c>
      <c r="AP88" s="177">
        <f t="shared" si="43"/>
        <v>0</v>
      </c>
      <c r="AQ88" s="177">
        <f t="shared" si="42"/>
        <v>0</v>
      </c>
      <c r="AR88" s="177">
        <f t="shared" si="42"/>
        <v>0</v>
      </c>
      <c r="AS88" s="177">
        <f t="shared" si="42"/>
        <v>0</v>
      </c>
      <c r="AT88" s="177">
        <f t="shared" si="42"/>
        <v>0</v>
      </c>
      <c r="AU88" s="177">
        <f t="shared" si="42"/>
        <v>0</v>
      </c>
      <c r="AV88" s="177">
        <f t="shared" si="42"/>
        <v>0</v>
      </c>
      <c r="AW88" s="177">
        <f t="shared" si="42"/>
        <v>0</v>
      </c>
      <c r="AX88" s="177">
        <f t="shared" si="42"/>
        <v>0</v>
      </c>
      <c r="AY88" s="177">
        <f t="shared" si="42"/>
        <v>0</v>
      </c>
      <c r="AZ88" s="177">
        <f t="shared" si="42"/>
        <v>0</v>
      </c>
      <c r="BA88" s="177">
        <f t="shared" si="42"/>
        <v>0</v>
      </c>
      <c r="BB88" s="177">
        <f t="shared" si="42"/>
        <v>0</v>
      </c>
      <c r="BC88" s="177">
        <f t="shared" si="42"/>
        <v>0</v>
      </c>
      <c r="BD88" s="177">
        <f t="shared" si="42"/>
        <v>0</v>
      </c>
      <c r="BE88" s="177">
        <f t="shared" si="42"/>
        <v>0</v>
      </c>
      <c r="BF88" s="177">
        <f t="shared" si="44"/>
        <v>0</v>
      </c>
      <c r="BG88" s="67"/>
      <c r="BH88" s="67"/>
    </row>
    <row r="89" spans="1:60" hidden="1" outlineLevel="1" x14ac:dyDescent="0.2">
      <c r="A89" s="67"/>
      <c r="B89" s="67"/>
      <c r="C89" s="67"/>
      <c r="D89" s="178">
        <f t="shared" si="41"/>
        <v>18</v>
      </c>
      <c r="E89" s="67"/>
      <c r="F89" s="67"/>
      <c r="G89" s="67"/>
      <c r="H89" s="67"/>
      <c r="I89" s="67"/>
      <c r="J89" s="67"/>
      <c r="K89" s="67"/>
      <c r="L89" s="67"/>
      <c r="M89" s="67"/>
      <c r="N89" s="67"/>
      <c r="O89" s="67"/>
      <c r="P89" s="67"/>
      <c r="Q89" s="67"/>
      <c r="R89" s="67"/>
      <c r="S89" s="67"/>
      <c r="T89" s="67"/>
      <c r="U89" s="67"/>
      <c r="V89" s="67"/>
      <c r="W89" s="67"/>
      <c r="X89" s="67"/>
      <c r="Y89" s="67"/>
      <c r="Z89" s="67"/>
      <c r="AA89" s="67"/>
      <c r="AB89" s="177" t="e">
        <f>AA$66</f>
        <v>#NUM!</v>
      </c>
      <c r="AC89" s="177">
        <f t="shared" si="43"/>
        <v>0</v>
      </c>
      <c r="AD89" s="177">
        <f t="shared" si="43"/>
        <v>0</v>
      </c>
      <c r="AE89" s="177">
        <f t="shared" si="43"/>
        <v>0</v>
      </c>
      <c r="AF89" s="177">
        <f t="shared" si="43"/>
        <v>0</v>
      </c>
      <c r="AG89" s="177">
        <f t="shared" si="43"/>
        <v>0</v>
      </c>
      <c r="AH89" s="177">
        <f t="shared" si="43"/>
        <v>0</v>
      </c>
      <c r="AI89" s="177">
        <f t="shared" si="43"/>
        <v>0</v>
      </c>
      <c r="AJ89" s="177">
        <f t="shared" si="43"/>
        <v>0</v>
      </c>
      <c r="AK89" s="177">
        <f t="shared" si="43"/>
        <v>0</v>
      </c>
      <c r="AL89" s="177">
        <f t="shared" si="43"/>
        <v>0</v>
      </c>
      <c r="AM89" s="177">
        <f t="shared" si="43"/>
        <v>0</v>
      </c>
      <c r="AN89" s="177">
        <f t="shared" si="43"/>
        <v>0</v>
      </c>
      <c r="AO89" s="177">
        <f t="shared" si="43"/>
        <v>0</v>
      </c>
      <c r="AP89" s="177">
        <f t="shared" si="43"/>
        <v>0</v>
      </c>
      <c r="AQ89" s="177">
        <f t="shared" si="42"/>
        <v>0</v>
      </c>
      <c r="AR89" s="177">
        <f t="shared" si="42"/>
        <v>0</v>
      </c>
      <c r="AS89" s="177">
        <f t="shared" si="42"/>
        <v>0</v>
      </c>
      <c r="AT89" s="177">
        <f t="shared" si="42"/>
        <v>0</v>
      </c>
      <c r="AU89" s="177">
        <f t="shared" si="42"/>
        <v>0</v>
      </c>
      <c r="AV89" s="177">
        <f t="shared" si="42"/>
        <v>0</v>
      </c>
      <c r="AW89" s="177">
        <f t="shared" si="42"/>
        <v>0</v>
      </c>
      <c r="AX89" s="177">
        <f t="shared" si="42"/>
        <v>0</v>
      </c>
      <c r="AY89" s="177">
        <f t="shared" si="42"/>
        <v>0</v>
      </c>
      <c r="AZ89" s="177">
        <f t="shared" si="42"/>
        <v>0</v>
      </c>
      <c r="BA89" s="177">
        <f t="shared" si="42"/>
        <v>0</v>
      </c>
      <c r="BB89" s="177">
        <f t="shared" si="42"/>
        <v>0</v>
      </c>
      <c r="BC89" s="177">
        <f t="shared" si="42"/>
        <v>0</v>
      </c>
      <c r="BD89" s="177">
        <f t="shared" si="42"/>
        <v>0</v>
      </c>
      <c r="BE89" s="177">
        <f t="shared" si="42"/>
        <v>0</v>
      </c>
      <c r="BF89" s="177">
        <f t="shared" si="44"/>
        <v>0</v>
      </c>
      <c r="BG89" s="67"/>
      <c r="BH89" s="67"/>
    </row>
    <row r="90" spans="1:60" collapsed="1" x14ac:dyDescent="0.2">
      <c r="A90" s="67"/>
      <c r="B90" s="67"/>
      <c r="C90" s="67"/>
      <c r="D90" s="178">
        <f t="shared" si="41"/>
        <v>19</v>
      </c>
      <c r="E90" s="67"/>
      <c r="F90" s="67"/>
      <c r="G90" s="67"/>
      <c r="H90" s="67"/>
      <c r="I90" s="67"/>
      <c r="J90" s="67"/>
      <c r="K90" s="67"/>
      <c r="L90" s="67"/>
      <c r="M90" s="67"/>
      <c r="N90" s="67"/>
      <c r="O90" s="67"/>
      <c r="P90" s="67"/>
      <c r="Q90" s="67"/>
      <c r="R90" s="67"/>
      <c r="S90" s="67"/>
      <c r="T90" s="67"/>
      <c r="U90" s="67"/>
      <c r="V90" s="67"/>
      <c r="W90" s="67"/>
      <c r="X90" s="67"/>
      <c r="Y90" s="67"/>
      <c r="Z90" s="67"/>
      <c r="AA90" s="67"/>
      <c r="AB90" s="67"/>
      <c r="AC90" s="177" t="e">
        <f>AB$66</f>
        <v>#NUM!</v>
      </c>
      <c r="AD90" s="177">
        <f t="shared" si="43"/>
        <v>0</v>
      </c>
      <c r="AE90" s="177">
        <f t="shared" si="43"/>
        <v>0</v>
      </c>
      <c r="AF90" s="177">
        <f t="shared" si="43"/>
        <v>0</v>
      </c>
      <c r="AG90" s="177">
        <f t="shared" si="43"/>
        <v>0</v>
      </c>
      <c r="AH90" s="177">
        <f t="shared" si="43"/>
        <v>0</v>
      </c>
      <c r="AI90" s="177">
        <f t="shared" si="43"/>
        <v>0</v>
      </c>
      <c r="AJ90" s="177">
        <f t="shared" si="43"/>
        <v>0</v>
      </c>
      <c r="AK90" s="177">
        <f t="shared" si="43"/>
        <v>0</v>
      </c>
      <c r="AL90" s="177">
        <f t="shared" si="43"/>
        <v>0</v>
      </c>
      <c r="AM90" s="177">
        <f t="shared" si="43"/>
        <v>0</v>
      </c>
      <c r="AN90" s="177">
        <f t="shared" si="43"/>
        <v>0</v>
      </c>
      <c r="AO90" s="177">
        <f t="shared" si="43"/>
        <v>0</v>
      </c>
      <c r="AP90" s="177">
        <f t="shared" si="43"/>
        <v>0</v>
      </c>
      <c r="AQ90" s="177">
        <f t="shared" si="42"/>
        <v>0</v>
      </c>
      <c r="AR90" s="177">
        <f t="shared" si="42"/>
        <v>0</v>
      </c>
      <c r="AS90" s="177">
        <f t="shared" si="42"/>
        <v>0</v>
      </c>
      <c r="AT90" s="177">
        <f t="shared" si="42"/>
        <v>0</v>
      </c>
      <c r="AU90" s="177">
        <f t="shared" si="42"/>
        <v>0</v>
      </c>
      <c r="AV90" s="177">
        <f t="shared" si="42"/>
        <v>0</v>
      </c>
      <c r="AW90" s="177">
        <f t="shared" si="42"/>
        <v>0</v>
      </c>
      <c r="AX90" s="177">
        <f t="shared" si="42"/>
        <v>0</v>
      </c>
      <c r="AY90" s="177">
        <f t="shared" si="42"/>
        <v>0</v>
      </c>
      <c r="AZ90" s="177">
        <f t="shared" si="42"/>
        <v>0</v>
      </c>
      <c r="BA90" s="177">
        <f t="shared" si="42"/>
        <v>0</v>
      </c>
      <c r="BB90" s="177">
        <f t="shared" si="42"/>
        <v>0</v>
      </c>
      <c r="BC90" s="177">
        <f t="shared" si="42"/>
        <v>0</v>
      </c>
      <c r="BD90" s="177">
        <f t="shared" si="42"/>
        <v>0</v>
      </c>
      <c r="BE90" s="177">
        <f t="shared" si="42"/>
        <v>0</v>
      </c>
      <c r="BF90" s="177">
        <f t="shared" si="44"/>
        <v>0</v>
      </c>
      <c r="BG90" s="67"/>
      <c r="BH90" s="67"/>
    </row>
    <row r="91" spans="1:60" hidden="1" outlineLevel="1" x14ac:dyDescent="0.2">
      <c r="A91" s="67"/>
      <c r="B91" s="67"/>
      <c r="C91" s="67"/>
      <c r="D91" s="178">
        <f t="shared" si="41"/>
        <v>20</v>
      </c>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177" t="e">
        <f>AC$66</f>
        <v>#NUM!</v>
      </c>
      <c r="AE91" s="177">
        <f t="shared" si="43"/>
        <v>0</v>
      </c>
      <c r="AF91" s="177">
        <f t="shared" si="43"/>
        <v>0</v>
      </c>
      <c r="AG91" s="177">
        <f t="shared" si="43"/>
        <v>0</v>
      </c>
      <c r="AH91" s="177">
        <f t="shared" si="43"/>
        <v>0</v>
      </c>
      <c r="AI91" s="177">
        <f t="shared" si="43"/>
        <v>0</v>
      </c>
      <c r="AJ91" s="177">
        <f t="shared" si="43"/>
        <v>0</v>
      </c>
      <c r="AK91" s="177">
        <f t="shared" si="43"/>
        <v>0</v>
      </c>
      <c r="AL91" s="177">
        <f t="shared" si="43"/>
        <v>0</v>
      </c>
      <c r="AM91" s="177">
        <f t="shared" si="43"/>
        <v>0</v>
      </c>
      <c r="AN91" s="177">
        <f t="shared" si="43"/>
        <v>0</v>
      </c>
      <c r="AO91" s="177">
        <f t="shared" si="43"/>
        <v>0</v>
      </c>
      <c r="AP91" s="177">
        <f t="shared" si="43"/>
        <v>0</v>
      </c>
      <c r="AQ91" s="177">
        <f t="shared" si="42"/>
        <v>0</v>
      </c>
      <c r="AR91" s="177">
        <f t="shared" si="42"/>
        <v>0</v>
      </c>
      <c r="AS91" s="177">
        <f t="shared" si="42"/>
        <v>0</v>
      </c>
      <c r="AT91" s="177">
        <f t="shared" si="42"/>
        <v>0</v>
      </c>
      <c r="AU91" s="177">
        <f t="shared" si="42"/>
        <v>0</v>
      </c>
      <c r="AV91" s="177">
        <f t="shared" si="42"/>
        <v>0</v>
      </c>
      <c r="AW91" s="177">
        <f t="shared" si="42"/>
        <v>0</v>
      </c>
      <c r="AX91" s="177">
        <f t="shared" si="42"/>
        <v>0</v>
      </c>
      <c r="AY91" s="177">
        <f t="shared" si="42"/>
        <v>0</v>
      </c>
      <c r="AZ91" s="177">
        <f t="shared" si="42"/>
        <v>0</v>
      </c>
      <c r="BA91" s="177">
        <f t="shared" si="42"/>
        <v>0</v>
      </c>
      <c r="BB91" s="177">
        <f t="shared" si="42"/>
        <v>0</v>
      </c>
      <c r="BC91" s="177">
        <f t="shared" si="42"/>
        <v>0</v>
      </c>
      <c r="BD91" s="177">
        <f t="shared" si="42"/>
        <v>0</v>
      </c>
      <c r="BE91" s="177">
        <f t="shared" si="42"/>
        <v>0</v>
      </c>
      <c r="BF91" s="177">
        <f t="shared" si="44"/>
        <v>0</v>
      </c>
      <c r="BG91" s="67"/>
      <c r="BH91" s="67"/>
    </row>
    <row r="92" spans="1:60" hidden="1" outlineLevel="1" x14ac:dyDescent="0.2">
      <c r="A92" s="67"/>
      <c r="B92" s="67"/>
      <c r="C92" s="67"/>
      <c r="D92" s="178">
        <f t="shared" si="41"/>
        <v>21</v>
      </c>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177" t="e">
        <f>AD$66</f>
        <v>#NUM!</v>
      </c>
      <c r="AF92" s="177">
        <f t="shared" si="43"/>
        <v>0</v>
      </c>
      <c r="AG92" s="177">
        <f t="shared" si="43"/>
        <v>0</v>
      </c>
      <c r="AH92" s="177">
        <f t="shared" si="43"/>
        <v>0</v>
      </c>
      <c r="AI92" s="177">
        <f t="shared" si="43"/>
        <v>0</v>
      </c>
      <c r="AJ92" s="177">
        <f t="shared" si="43"/>
        <v>0</v>
      </c>
      <c r="AK92" s="177">
        <f t="shared" si="43"/>
        <v>0</v>
      </c>
      <c r="AL92" s="177">
        <f t="shared" si="43"/>
        <v>0</v>
      </c>
      <c r="AM92" s="177">
        <f t="shared" si="43"/>
        <v>0</v>
      </c>
      <c r="AN92" s="177">
        <f t="shared" si="43"/>
        <v>0</v>
      </c>
      <c r="AO92" s="177">
        <f t="shared" si="43"/>
        <v>0</v>
      </c>
      <c r="AP92" s="177">
        <f t="shared" si="43"/>
        <v>0</v>
      </c>
      <c r="AQ92" s="177">
        <f t="shared" si="42"/>
        <v>0</v>
      </c>
      <c r="AR92" s="177">
        <f t="shared" si="42"/>
        <v>0</v>
      </c>
      <c r="AS92" s="177">
        <f t="shared" si="42"/>
        <v>0</v>
      </c>
      <c r="AT92" s="177">
        <f t="shared" si="42"/>
        <v>0</v>
      </c>
      <c r="AU92" s="177">
        <f t="shared" si="42"/>
        <v>0</v>
      </c>
      <c r="AV92" s="177">
        <f t="shared" si="42"/>
        <v>0</v>
      </c>
      <c r="AW92" s="177">
        <f t="shared" si="42"/>
        <v>0</v>
      </c>
      <c r="AX92" s="177">
        <f t="shared" si="42"/>
        <v>0</v>
      </c>
      <c r="AY92" s="177">
        <f t="shared" si="42"/>
        <v>0</v>
      </c>
      <c r="AZ92" s="177">
        <f t="shared" si="42"/>
        <v>0</v>
      </c>
      <c r="BA92" s="177">
        <f t="shared" si="42"/>
        <v>0</v>
      </c>
      <c r="BB92" s="177">
        <f t="shared" si="42"/>
        <v>0</v>
      </c>
      <c r="BC92" s="177">
        <f t="shared" si="42"/>
        <v>0</v>
      </c>
      <c r="BD92" s="177">
        <f t="shared" si="42"/>
        <v>0</v>
      </c>
      <c r="BE92" s="177">
        <f t="shared" si="42"/>
        <v>0</v>
      </c>
      <c r="BF92" s="177">
        <f t="shared" si="44"/>
        <v>0</v>
      </c>
      <c r="BG92" s="67"/>
      <c r="BH92" s="67"/>
    </row>
    <row r="93" spans="1:60" hidden="1" outlineLevel="1" x14ac:dyDescent="0.2">
      <c r="A93" s="67"/>
      <c r="B93" s="67"/>
      <c r="C93" s="67"/>
      <c r="D93" s="178">
        <f t="shared" si="41"/>
        <v>22</v>
      </c>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177" t="e">
        <f>AE$66</f>
        <v>#NUM!</v>
      </c>
      <c r="AG93" s="177">
        <f t="shared" si="43"/>
        <v>0</v>
      </c>
      <c r="AH93" s="177">
        <f t="shared" si="43"/>
        <v>0</v>
      </c>
      <c r="AI93" s="177">
        <f t="shared" si="43"/>
        <v>0</v>
      </c>
      <c r="AJ93" s="177">
        <f t="shared" si="43"/>
        <v>0</v>
      </c>
      <c r="AK93" s="177">
        <f t="shared" si="43"/>
        <v>0</v>
      </c>
      <c r="AL93" s="177">
        <f t="shared" si="43"/>
        <v>0</v>
      </c>
      <c r="AM93" s="177">
        <f t="shared" si="43"/>
        <v>0</v>
      </c>
      <c r="AN93" s="177">
        <f t="shared" si="43"/>
        <v>0</v>
      </c>
      <c r="AO93" s="177">
        <f t="shared" si="43"/>
        <v>0</v>
      </c>
      <c r="AP93" s="177">
        <f t="shared" si="43"/>
        <v>0</v>
      </c>
      <c r="AQ93" s="177">
        <f t="shared" si="42"/>
        <v>0</v>
      </c>
      <c r="AR93" s="177">
        <f t="shared" si="42"/>
        <v>0</v>
      </c>
      <c r="AS93" s="177">
        <f t="shared" si="42"/>
        <v>0</v>
      </c>
      <c r="AT93" s="177">
        <f t="shared" si="42"/>
        <v>0</v>
      </c>
      <c r="AU93" s="177">
        <f t="shared" si="42"/>
        <v>0</v>
      </c>
      <c r="AV93" s="177">
        <f t="shared" si="42"/>
        <v>0</v>
      </c>
      <c r="AW93" s="177">
        <f t="shared" si="42"/>
        <v>0</v>
      </c>
      <c r="AX93" s="177">
        <f t="shared" si="42"/>
        <v>0</v>
      </c>
      <c r="AY93" s="177">
        <f t="shared" si="42"/>
        <v>0</v>
      </c>
      <c r="AZ93" s="177">
        <f t="shared" si="42"/>
        <v>0</v>
      </c>
      <c r="BA93" s="177">
        <f t="shared" si="42"/>
        <v>0</v>
      </c>
      <c r="BB93" s="177">
        <f t="shared" si="42"/>
        <v>0</v>
      </c>
      <c r="BC93" s="177">
        <f t="shared" si="42"/>
        <v>0</v>
      </c>
      <c r="BD93" s="177">
        <f t="shared" si="42"/>
        <v>0</v>
      </c>
      <c r="BE93" s="177">
        <f t="shared" si="42"/>
        <v>0</v>
      </c>
      <c r="BF93" s="177">
        <f t="shared" si="44"/>
        <v>0</v>
      </c>
      <c r="BG93" s="67"/>
      <c r="BH93" s="67"/>
    </row>
    <row r="94" spans="1:60" hidden="1" outlineLevel="1" x14ac:dyDescent="0.2">
      <c r="A94" s="67"/>
      <c r="B94" s="67"/>
      <c r="C94" s="67"/>
      <c r="D94" s="178">
        <f t="shared" si="41"/>
        <v>23</v>
      </c>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177" t="e">
        <f>AF$66</f>
        <v>#NUM!</v>
      </c>
      <c r="AH94" s="177">
        <f t="shared" si="43"/>
        <v>0</v>
      </c>
      <c r="AI94" s="177">
        <f t="shared" si="43"/>
        <v>0</v>
      </c>
      <c r="AJ94" s="177">
        <f t="shared" si="43"/>
        <v>0</v>
      </c>
      <c r="AK94" s="177">
        <f t="shared" si="43"/>
        <v>0</v>
      </c>
      <c r="AL94" s="177">
        <f t="shared" si="43"/>
        <v>0</v>
      </c>
      <c r="AM94" s="177">
        <f t="shared" si="43"/>
        <v>0</v>
      </c>
      <c r="AN94" s="177">
        <f t="shared" si="43"/>
        <v>0</v>
      </c>
      <c r="AO94" s="177">
        <f t="shared" si="43"/>
        <v>0</v>
      </c>
      <c r="AP94" s="177">
        <f t="shared" si="43"/>
        <v>0</v>
      </c>
      <c r="AQ94" s="177">
        <f t="shared" si="42"/>
        <v>0</v>
      </c>
      <c r="AR94" s="177">
        <f t="shared" si="42"/>
        <v>0</v>
      </c>
      <c r="AS94" s="177">
        <f t="shared" si="42"/>
        <v>0</v>
      </c>
      <c r="AT94" s="177">
        <f t="shared" si="42"/>
        <v>0</v>
      </c>
      <c r="AU94" s="177">
        <f t="shared" si="42"/>
        <v>0</v>
      </c>
      <c r="AV94" s="177">
        <f t="shared" si="42"/>
        <v>0</v>
      </c>
      <c r="AW94" s="177">
        <f t="shared" si="42"/>
        <v>0</v>
      </c>
      <c r="AX94" s="177">
        <f t="shared" si="42"/>
        <v>0</v>
      </c>
      <c r="AY94" s="177">
        <f t="shared" si="42"/>
        <v>0</v>
      </c>
      <c r="AZ94" s="177">
        <f t="shared" si="42"/>
        <v>0</v>
      </c>
      <c r="BA94" s="177">
        <f t="shared" si="42"/>
        <v>0</v>
      </c>
      <c r="BB94" s="177">
        <f t="shared" si="42"/>
        <v>0</v>
      </c>
      <c r="BC94" s="177">
        <f t="shared" si="42"/>
        <v>0</v>
      </c>
      <c r="BD94" s="177">
        <f t="shared" si="42"/>
        <v>0</v>
      </c>
      <c r="BE94" s="177">
        <f t="shared" si="42"/>
        <v>0</v>
      </c>
      <c r="BF94" s="177">
        <f t="shared" si="44"/>
        <v>0</v>
      </c>
      <c r="BG94" s="67"/>
      <c r="BH94" s="67"/>
    </row>
    <row r="95" spans="1:60" hidden="1" outlineLevel="1" x14ac:dyDescent="0.2">
      <c r="A95" s="67"/>
      <c r="B95" s="67"/>
      <c r="C95" s="67"/>
      <c r="D95" s="178">
        <f t="shared" si="41"/>
        <v>24</v>
      </c>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177" t="e">
        <f>AG$66</f>
        <v>#NUM!</v>
      </c>
      <c r="AI95" s="177">
        <f t="shared" si="43"/>
        <v>0</v>
      </c>
      <c r="AJ95" s="177">
        <f t="shared" si="43"/>
        <v>0</v>
      </c>
      <c r="AK95" s="177">
        <f t="shared" si="43"/>
        <v>0</v>
      </c>
      <c r="AL95" s="177">
        <f t="shared" si="43"/>
        <v>0</v>
      </c>
      <c r="AM95" s="177">
        <f t="shared" si="43"/>
        <v>0</v>
      </c>
      <c r="AN95" s="177">
        <f t="shared" si="43"/>
        <v>0</v>
      </c>
      <c r="AO95" s="177">
        <f t="shared" si="43"/>
        <v>0</v>
      </c>
      <c r="AP95" s="177">
        <f t="shared" si="43"/>
        <v>0</v>
      </c>
      <c r="AQ95" s="177">
        <f t="shared" si="42"/>
        <v>0</v>
      </c>
      <c r="AR95" s="177">
        <f t="shared" si="42"/>
        <v>0</v>
      </c>
      <c r="AS95" s="177">
        <f t="shared" si="42"/>
        <v>0</v>
      </c>
      <c r="AT95" s="177">
        <f t="shared" si="42"/>
        <v>0</v>
      </c>
      <c r="AU95" s="177">
        <f t="shared" si="42"/>
        <v>0</v>
      </c>
      <c r="AV95" s="177">
        <f t="shared" si="42"/>
        <v>0</v>
      </c>
      <c r="AW95" s="177">
        <f t="shared" si="42"/>
        <v>0</v>
      </c>
      <c r="AX95" s="177">
        <f t="shared" si="42"/>
        <v>0</v>
      </c>
      <c r="AY95" s="177">
        <f t="shared" si="42"/>
        <v>0</v>
      </c>
      <c r="AZ95" s="177">
        <f t="shared" si="42"/>
        <v>0</v>
      </c>
      <c r="BA95" s="177">
        <f t="shared" si="42"/>
        <v>0</v>
      </c>
      <c r="BB95" s="177">
        <f t="shared" si="42"/>
        <v>0</v>
      </c>
      <c r="BC95" s="177">
        <f t="shared" si="42"/>
        <v>0</v>
      </c>
      <c r="BD95" s="177">
        <f t="shared" si="42"/>
        <v>0</v>
      </c>
      <c r="BE95" s="177">
        <f t="shared" si="42"/>
        <v>0</v>
      </c>
      <c r="BF95" s="177">
        <f t="shared" si="44"/>
        <v>0</v>
      </c>
      <c r="BG95" s="67"/>
      <c r="BH95" s="67"/>
    </row>
    <row r="96" spans="1:60" hidden="1" outlineLevel="1" x14ac:dyDescent="0.2">
      <c r="A96" s="67"/>
      <c r="B96" s="67"/>
      <c r="C96" s="67"/>
      <c r="D96" s="178">
        <f t="shared" si="41"/>
        <v>25</v>
      </c>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177" t="e">
        <f>AH$66</f>
        <v>#NUM!</v>
      </c>
      <c r="AJ96" s="177">
        <f t="shared" si="43"/>
        <v>0</v>
      </c>
      <c r="AK96" s="177">
        <f t="shared" si="43"/>
        <v>0</v>
      </c>
      <c r="AL96" s="177">
        <f t="shared" si="43"/>
        <v>0</v>
      </c>
      <c r="AM96" s="177">
        <f t="shared" si="43"/>
        <v>0</v>
      </c>
      <c r="AN96" s="177">
        <f t="shared" si="43"/>
        <v>0</v>
      </c>
      <c r="AO96" s="177">
        <f t="shared" si="43"/>
        <v>0</v>
      </c>
      <c r="AP96" s="177">
        <f t="shared" si="43"/>
        <v>0</v>
      </c>
      <c r="AQ96" s="177">
        <f t="shared" si="42"/>
        <v>0</v>
      </c>
      <c r="AR96" s="177">
        <f t="shared" si="42"/>
        <v>0</v>
      </c>
      <c r="AS96" s="177">
        <f t="shared" si="42"/>
        <v>0</v>
      </c>
      <c r="AT96" s="177">
        <f t="shared" si="42"/>
        <v>0</v>
      </c>
      <c r="AU96" s="177">
        <f t="shared" si="42"/>
        <v>0</v>
      </c>
      <c r="AV96" s="177">
        <f t="shared" si="42"/>
        <v>0</v>
      </c>
      <c r="AW96" s="177">
        <f t="shared" si="42"/>
        <v>0</v>
      </c>
      <c r="AX96" s="177">
        <f t="shared" si="42"/>
        <v>0</v>
      </c>
      <c r="AY96" s="177">
        <f t="shared" si="42"/>
        <v>0</v>
      </c>
      <c r="AZ96" s="177">
        <f t="shared" si="42"/>
        <v>0</v>
      </c>
      <c r="BA96" s="177">
        <f t="shared" si="42"/>
        <v>0</v>
      </c>
      <c r="BB96" s="177">
        <f t="shared" si="42"/>
        <v>0</v>
      </c>
      <c r="BC96" s="177">
        <f t="shared" si="42"/>
        <v>0</v>
      </c>
      <c r="BD96" s="177">
        <f t="shared" si="42"/>
        <v>0</v>
      </c>
      <c r="BE96" s="177">
        <f t="shared" si="42"/>
        <v>0</v>
      </c>
      <c r="BF96" s="177">
        <f t="shared" si="44"/>
        <v>0</v>
      </c>
      <c r="BG96" s="67"/>
      <c r="BH96" s="67"/>
    </row>
    <row r="97" spans="1:60" hidden="1" outlineLevel="1" x14ac:dyDescent="0.2">
      <c r="A97" s="67"/>
      <c r="B97" s="67"/>
      <c r="C97" s="67"/>
      <c r="D97" s="178">
        <f t="shared" si="41"/>
        <v>26</v>
      </c>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177" t="e">
        <f>AI$66</f>
        <v>#NUM!</v>
      </c>
      <c r="AK97" s="177">
        <f t="shared" si="43"/>
        <v>0</v>
      </c>
      <c r="AL97" s="177">
        <f t="shared" si="43"/>
        <v>0</v>
      </c>
      <c r="AM97" s="177">
        <f t="shared" si="43"/>
        <v>0</v>
      </c>
      <c r="AN97" s="177">
        <f t="shared" si="43"/>
        <v>0</v>
      </c>
      <c r="AO97" s="177">
        <f t="shared" si="43"/>
        <v>0</v>
      </c>
      <c r="AP97" s="177">
        <f t="shared" si="43"/>
        <v>0</v>
      </c>
      <c r="AQ97" s="177">
        <f t="shared" si="42"/>
        <v>0</v>
      </c>
      <c r="AR97" s="177">
        <f t="shared" si="42"/>
        <v>0</v>
      </c>
      <c r="AS97" s="177">
        <f t="shared" si="42"/>
        <v>0</v>
      </c>
      <c r="AT97" s="177">
        <f t="shared" si="42"/>
        <v>0</v>
      </c>
      <c r="AU97" s="177">
        <f t="shared" si="42"/>
        <v>0</v>
      </c>
      <c r="AV97" s="177">
        <f t="shared" si="42"/>
        <v>0</v>
      </c>
      <c r="AW97" s="177">
        <f t="shared" si="42"/>
        <v>0</v>
      </c>
      <c r="AX97" s="177">
        <f t="shared" si="42"/>
        <v>0</v>
      </c>
      <c r="AY97" s="177">
        <f t="shared" si="42"/>
        <v>0</v>
      </c>
      <c r="AZ97" s="177">
        <f t="shared" si="42"/>
        <v>0</v>
      </c>
      <c r="BA97" s="177">
        <f t="shared" si="42"/>
        <v>0</v>
      </c>
      <c r="BB97" s="177">
        <f t="shared" si="42"/>
        <v>0</v>
      </c>
      <c r="BC97" s="177">
        <f t="shared" si="42"/>
        <v>0</v>
      </c>
      <c r="BD97" s="177">
        <f t="shared" si="42"/>
        <v>0</v>
      </c>
      <c r="BE97" s="177">
        <f t="shared" si="42"/>
        <v>0</v>
      </c>
      <c r="BF97" s="177">
        <f t="shared" si="44"/>
        <v>0</v>
      </c>
      <c r="BG97" s="67"/>
      <c r="BH97" s="67"/>
    </row>
    <row r="98" spans="1:60" hidden="1" outlineLevel="1" x14ac:dyDescent="0.2">
      <c r="A98" s="67"/>
      <c r="B98" s="67"/>
      <c r="C98" s="67"/>
      <c r="D98" s="178">
        <f t="shared" si="41"/>
        <v>27</v>
      </c>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177" t="e">
        <f>AJ$66</f>
        <v>#NUM!</v>
      </c>
      <c r="AL98" s="177">
        <f t="shared" si="43"/>
        <v>0</v>
      </c>
      <c r="AM98" s="177">
        <f t="shared" si="43"/>
        <v>0</v>
      </c>
      <c r="AN98" s="177">
        <f t="shared" si="43"/>
        <v>0</v>
      </c>
      <c r="AO98" s="177">
        <f t="shared" si="43"/>
        <v>0</v>
      </c>
      <c r="AP98" s="177">
        <f t="shared" si="43"/>
        <v>0</v>
      </c>
      <c r="AQ98" s="177">
        <f t="shared" si="42"/>
        <v>0</v>
      </c>
      <c r="AR98" s="177">
        <f t="shared" si="42"/>
        <v>0</v>
      </c>
      <c r="AS98" s="177">
        <f t="shared" si="42"/>
        <v>0</v>
      </c>
      <c r="AT98" s="177">
        <f t="shared" si="42"/>
        <v>0</v>
      </c>
      <c r="AU98" s="177">
        <f t="shared" si="42"/>
        <v>0</v>
      </c>
      <c r="AV98" s="177">
        <f t="shared" si="42"/>
        <v>0</v>
      </c>
      <c r="AW98" s="177">
        <f t="shared" si="42"/>
        <v>0</v>
      </c>
      <c r="AX98" s="177">
        <f t="shared" si="42"/>
        <v>0</v>
      </c>
      <c r="AY98" s="177">
        <f t="shared" si="42"/>
        <v>0</v>
      </c>
      <c r="AZ98" s="177">
        <f t="shared" si="42"/>
        <v>0</v>
      </c>
      <c r="BA98" s="177">
        <f t="shared" si="42"/>
        <v>0</v>
      </c>
      <c r="BB98" s="177">
        <f t="shared" si="42"/>
        <v>0</v>
      </c>
      <c r="BC98" s="177">
        <f t="shared" si="42"/>
        <v>0</v>
      </c>
      <c r="BD98" s="177">
        <f t="shared" si="42"/>
        <v>0</v>
      </c>
      <c r="BE98" s="177">
        <f t="shared" si="42"/>
        <v>0</v>
      </c>
      <c r="BF98" s="177">
        <f t="shared" si="44"/>
        <v>0</v>
      </c>
      <c r="BG98" s="67"/>
      <c r="BH98" s="67"/>
    </row>
    <row r="99" spans="1:60" hidden="1" outlineLevel="1" x14ac:dyDescent="0.2">
      <c r="A99" s="67"/>
      <c r="B99" s="67"/>
      <c r="C99" s="67"/>
      <c r="D99" s="178">
        <f t="shared" si="41"/>
        <v>28</v>
      </c>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177" t="e">
        <f>AK$66</f>
        <v>#NUM!</v>
      </c>
      <c r="AM99" s="177">
        <f t="shared" si="43"/>
        <v>0</v>
      </c>
      <c r="AN99" s="177">
        <f t="shared" si="43"/>
        <v>0</v>
      </c>
      <c r="AO99" s="177">
        <f t="shared" si="43"/>
        <v>0</v>
      </c>
      <c r="AP99" s="177">
        <f t="shared" si="43"/>
        <v>0</v>
      </c>
      <c r="AQ99" s="177">
        <f t="shared" si="42"/>
        <v>0</v>
      </c>
      <c r="AR99" s="177">
        <f t="shared" si="42"/>
        <v>0</v>
      </c>
      <c r="AS99" s="177">
        <f t="shared" si="42"/>
        <v>0</v>
      </c>
      <c r="AT99" s="177">
        <f t="shared" si="42"/>
        <v>0</v>
      </c>
      <c r="AU99" s="177">
        <f t="shared" si="42"/>
        <v>0</v>
      </c>
      <c r="AV99" s="177">
        <f t="shared" si="42"/>
        <v>0</v>
      </c>
      <c r="AW99" s="177">
        <f t="shared" si="42"/>
        <v>0</v>
      </c>
      <c r="AX99" s="177">
        <f t="shared" si="42"/>
        <v>0</v>
      </c>
      <c r="AY99" s="177">
        <f t="shared" si="42"/>
        <v>0</v>
      </c>
      <c r="AZ99" s="177">
        <f t="shared" si="42"/>
        <v>0</v>
      </c>
      <c r="BA99" s="177">
        <f t="shared" si="42"/>
        <v>0</v>
      </c>
      <c r="BB99" s="177">
        <f t="shared" si="42"/>
        <v>0</v>
      </c>
      <c r="BC99" s="177">
        <f t="shared" si="42"/>
        <v>0</v>
      </c>
      <c r="BD99" s="177">
        <f t="shared" si="42"/>
        <v>0</v>
      </c>
      <c r="BE99" s="177">
        <f t="shared" si="42"/>
        <v>0</v>
      </c>
      <c r="BF99" s="177">
        <f t="shared" si="44"/>
        <v>0</v>
      </c>
      <c r="BG99" s="67"/>
      <c r="BH99" s="67"/>
    </row>
    <row r="100" spans="1:60" collapsed="1" x14ac:dyDescent="0.2">
      <c r="A100" s="67"/>
      <c r="B100" s="67"/>
      <c r="C100" s="67"/>
      <c r="D100" s="178">
        <f t="shared" si="41"/>
        <v>29</v>
      </c>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177" t="e">
        <f>AL$66</f>
        <v>#NUM!</v>
      </c>
      <c r="AN100" s="177">
        <f t="shared" si="43"/>
        <v>0</v>
      </c>
      <c r="AO100" s="177">
        <f t="shared" si="43"/>
        <v>0</v>
      </c>
      <c r="AP100" s="177">
        <f t="shared" si="43"/>
        <v>0</v>
      </c>
      <c r="AQ100" s="177">
        <f t="shared" si="42"/>
        <v>0</v>
      </c>
      <c r="AR100" s="177">
        <f t="shared" si="42"/>
        <v>0</v>
      </c>
      <c r="AS100" s="177">
        <f t="shared" si="42"/>
        <v>0</v>
      </c>
      <c r="AT100" s="177">
        <f t="shared" si="42"/>
        <v>0</v>
      </c>
      <c r="AU100" s="177">
        <f t="shared" si="42"/>
        <v>0</v>
      </c>
      <c r="AV100" s="177">
        <f t="shared" si="42"/>
        <v>0</v>
      </c>
      <c r="AW100" s="177">
        <f t="shared" si="42"/>
        <v>0</v>
      </c>
      <c r="AX100" s="177">
        <f t="shared" si="42"/>
        <v>0</v>
      </c>
      <c r="AY100" s="177">
        <f t="shared" si="42"/>
        <v>0</v>
      </c>
      <c r="AZ100" s="177">
        <f t="shared" si="42"/>
        <v>0</v>
      </c>
      <c r="BA100" s="177">
        <f t="shared" si="42"/>
        <v>0</v>
      </c>
      <c r="BB100" s="177">
        <f t="shared" si="42"/>
        <v>0</v>
      </c>
      <c r="BC100" s="177">
        <f t="shared" si="42"/>
        <v>0</v>
      </c>
      <c r="BD100" s="177">
        <f t="shared" si="42"/>
        <v>0</v>
      </c>
      <c r="BE100" s="177">
        <f t="shared" si="42"/>
        <v>0</v>
      </c>
      <c r="BF100" s="177">
        <f t="shared" si="44"/>
        <v>0</v>
      </c>
      <c r="BG100" s="67"/>
      <c r="BH100" s="67"/>
    </row>
    <row r="101" spans="1:60" ht="12" hidden="1" customHeight="1" outlineLevel="1" x14ac:dyDescent="0.2">
      <c r="A101" s="67"/>
      <c r="B101" s="67"/>
      <c r="C101" s="67"/>
      <c r="D101" s="178">
        <f t="shared" si="41"/>
        <v>30</v>
      </c>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177" t="e">
        <f>AM$66</f>
        <v>#NUM!</v>
      </c>
      <c r="AO101" s="177">
        <f t="shared" si="43"/>
        <v>0</v>
      </c>
      <c r="AP101" s="177">
        <f t="shared" si="43"/>
        <v>0</v>
      </c>
      <c r="AQ101" s="177">
        <f t="shared" si="42"/>
        <v>0</v>
      </c>
      <c r="AR101" s="177">
        <f t="shared" si="42"/>
        <v>0</v>
      </c>
      <c r="AS101" s="177">
        <f t="shared" si="42"/>
        <v>0</v>
      </c>
      <c r="AT101" s="177">
        <f t="shared" si="42"/>
        <v>0</v>
      </c>
      <c r="AU101" s="177">
        <f t="shared" si="42"/>
        <v>0</v>
      </c>
      <c r="AV101" s="177">
        <f t="shared" si="42"/>
        <v>0</v>
      </c>
      <c r="AW101" s="177">
        <f t="shared" si="42"/>
        <v>0</v>
      </c>
      <c r="AX101" s="177">
        <f t="shared" si="42"/>
        <v>0</v>
      </c>
      <c r="AY101" s="177">
        <f t="shared" si="42"/>
        <v>0</v>
      </c>
      <c r="AZ101" s="177">
        <f t="shared" si="42"/>
        <v>0</v>
      </c>
      <c r="BA101" s="177">
        <f t="shared" si="42"/>
        <v>0</v>
      </c>
      <c r="BB101" s="177">
        <f t="shared" si="42"/>
        <v>0</v>
      </c>
      <c r="BC101" s="177">
        <f t="shared" si="42"/>
        <v>0</v>
      </c>
      <c r="BD101" s="177">
        <f t="shared" si="42"/>
        <v>0</v>
      </c>
      <c r="BE101" s="177">
        <f t="shared" si="42"/>
        <v>0</v>
      </c>
      <c r="BF101" s="177">
        <f t="shared" si="44"/>
        <v>0</v>
      </c>
      <c r="BG101" s="67"/>
      <c r="BH101" s="67"/>
    </row>
    <row r="102" spans="1:60" hidden="1" outlineLevel="1" x14ac:dyDescent="0.2">
      <c r="A102" s="67"/>
      <c r="B102" s="67"/>
      <c r="C102" s="67"/>
      <c r="D102" s="178">
        <f t="shared" si="41"/>
        <v>31</v>
      </c>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177" t="e">
        <f>AN$66</f>
        <v>#NUM!</v>
      </c>
      <c r="AP102" s="177">
        <f t="shared" si="43"/>
        <v>0</v>
      </c>
      <c r="AQ102" s="177">
        <f t="shared" ref="AQ102:BF117" si="45">IF((AQ$5-$D102)&lt;=BondMat,AP102,0)</f>
        <v>0</v>
      </c>
      <c r="AR102" s="177">
        <f t="shared" si="45"/>
        <v>0</v>
      </c>
      <c r="AS102" s="177">
        <f t="shared" si="45"/>
        <v>0</v>
      </c>
      <c r="AT102" s="177">
        <f t="shared" si="45"/>
        <v>0</v>
      </c>
      <c r="AU102" s="177">
        <f t="shared" si="45"/>
        <v>0</v>
      </c>
      <c r="AV102" s="177">
        <f t="shared" si="45"/>
        <v>0</v>
      </c>
      <c r="AW102" s="177">
        <f t="shared" si="45"/>
        <v>0</v>
      </c>
      <c r="AX102" s="177">
        <f t="shared" si="45"/>
        <v>0</v>
      </c>
      <c r="AY102" s="177">
        <f t="shared" si="45"/>
        <v>0</v>
      </c>
      <c r="AZ102" s="177">
        <f t="shared" si="45"/>
        <v>0</v>
      </c>
      <c r="BA102" s="177">
        <f t="shared" si="45"/>
        <v>0</v>
      </c>
      <c r="BB102" s="177">
        <f t="shared" si="45"/>
        <v>0</v>
      </c>
      <c r="BC102" s="177">
        <f t="shared" si="45"/>
        <v>0</v>
      </c>
      <c r="BD102" s="177">
        <f t="shared" si="45"/>
        <v>0</v>
      </c>
      <c r="BE102" s="177">
        <f t="shared" si="45"/>
        <v>0</v>
      </c>
      <c r="BF102" s="177">
        <f t="shared" si="44"/>
        <v>0</v>
      </c>
      <c r="BG102" s="67"/>
      <c r="BH102" s="67"/>
    </row>
    <row r="103" spans="1:60" hidden="1" outlineLevel="1" x14ac:dyDescent="0.2">
      <c r="A103" s="67"/>
      <c r="B103" s="67"/>
      <c r="C103" s="67"/>
      <c r="D103" s="178">
        <f t="shared" si="41"/>
        <v>32</v>
      </c>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177" t="e">
        <f>AO$66</f>
        <v>#NUM!</v>
      </c>
      <c r="AQ103" s="177">
        <f t="shared" si="45"/>
        <v>0</v>
      </c>
      <c r="AR103" s="177">
        <f t="shared" si="45"/>
        <v>0</v>
      </c>
      <c r="AS103" s="177">
        <f t="shared" si="45"/>
        <v>0</v>
      </c>
      <c r="AT103" s="177">
        <f t="shared" si="45"/>
        <v>0</v>
      </c>
      <c r="AU103" s="177">
        <f t="shared" si="45"/>
        <v>0</v>
      </c>
      <c r="AV103" s="177">
        <f t="shared" si="45"/>
        <v>0</v>
      </c>
      <c r="AW103" s="177">
        <f t="shared" si="45"/>
        <v>0</v>
      </c>
      <c r="AX103" s="177">
        <f t="shared" si="45"/>
        <v>0</v>
      </c>
      <c r="AY103" s="177">
        <f t="shared" si="45"/>
        <v>0</v>
      </c>
      <c r="AZ103" s="177">
        <f t="shared" si="45"/>
        <v>0</v>
      </c>
      <c r="BA103" s="177">
        <f t="shared" si="45"/>
        <v>0</v>
      </c>
      <c r="BB103" s="177">
        <f t="shared" si="45"/>
        <v>0</v>
      </c>
      <c r="BC103" s="177">
        <f t="shared" si="45"/>
        <v>0</v>
      </c>
      <c r="BD103" s="177">
        <f t="shared" si="45"/>
        <v>0</v>
      </c>
      <c r="BE103" s="177">
        <f t="shared" si="45"/>
        <v>0</v>
      </c>
      <c r="BF103" s="177">
        <f t="shared" si="44"/>
        <v>0</v>
      </c>
      <c r="BG103" s="67"/>
      <c r="BH103" s="67"/>
    </row>
    <row r="104" spans="1:60" hidden="1" outlineLevel="1" x14ac:dyDescent="0.2">
      <c r="A104" s="67"/>
      <c r="B104" s="67"/>
      <c r="C104" s="67"/>
      <c r="D104" s="178">
        <f t="shared" si="41"/>
        <v>33</v>
      </c>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177" t="e">
        <f>AP$66</f>
        <v>#NUM!</v>
      </c>
      <c r="AR104" s="177">
        <f t="shared" si="45"/>
        <v>0</v>
      </c>
      <c r="AS104" s="177">
        <f t="shared" si="45"/>
        <v>0</v>
      </c>
      <c r="AT104" s="177">
        <f t="shared" si="45"/>
        <v>0</v>
      </c>
      <c r="AU104" s="177">
        <f t="shared" si="45"/>
        <v>0</v>
      </c>
      <c r="AV104" s="177">
        <f t="shared" si="45"/>
        <v>0</v>
      </c>
      <c r="AW104" s="177">
        <f t="shared" si="45"/>
        <v>0</v>
      </c>
      <c r="AX104" s="177">
        <f t="shared" si="45"/>
        <v>0</v>
      </c>
      <c r="AY104" s="177">
        <f t="shared" si="45"/>
        <v>0</v>
      </c>
      <c r="AZ104" s="177">
        <f t="shared" si="45"/>
        <v>0</v>
      </c>
      <c r="BA104" s="177">
        <f t="shared" si="45"/>
        <v>0</v>
      </c>
      <c r="BB104" s="177">
        <f t="shared" si="45"/>
        <v>0</v>
      </c>
      <c r="BC104" s="177">
        <f t="shared" si="45"/>
        <v>0</v>
      </c>
      <c r="BD104" s="177">
        <f t="shared" si="45"/>
        <v>0</v>
      </c>
      <c r="BE104" s="177">
        <f t="shared" si="45"/>
        <v>0</v>
      </c>
      <c r="BF104" s="177">
        <f t="shared" si="44"/>
        <v>0</v>
      </c>
      <c r="BG104" s="67"/>
      <c r="BH104" s="67"/>
    </row>
    <row r="105" spans="1:60" hidden="1" outlineLevel="1" x14ac:dyDescent="0.2">
      <c r="A105" s="67"/>
      <c r="B105" s="67"/>
      <c r="C105" s="67"/>
      <c r="D105" s="178">
        <f t="shared" si="41"/>
        <v>34</v>
      </c>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177" t="e">
        <f>AQ$66</f>
        <v>#NUM!</v>
      </c>
      <c r="AS105" s="177">
        <f t="shared" si="45"/>
        <v>0</v>
      </c>
      <c r="AT105" s="177">
        <f t="shared" si="45"/>
        <v>0</v>
      </c>
      <c r="AU105" s="177">
        <f t="shared" si="45"/>
        <v>0</v>
      </c>
      <c r="AV105" s="177">
        <f t="shared" si="45"/>
        <v>0</v>
      </c>
      <c r="AW105" s="177">
        <f t="shared" si="45"/>
        <v>0</v>
      </c>
      <c r="AX105" s="177">
        <f t="shared" si="45"/>
        <v>0</v>
      </c>
      <c r="AY105" s="177">
        <f t="shared" si="45"/>
        <v>0</v>
      </c>
      <c r="AZ105" s="177">
        <f t="shared" si="45"/>
        <v>0</v>
      </c>
      <c r="BA105" s="177">
        <f t="shared" si="45"/>
        <v>0</v>
      </c>
      <c r="BB105" s="177">
        <f t="shared" si="45"/>
        <v>0</v>
      </c>
      <c r="BC105" s="177">
        <f t="shared" si="45"/>
        <v>0</v>
      </c>
      <c r="BD105" s="177">
        <f t="shared" si="45"/>
        <v>0</v>
      </c>
      <c r="BE105" s="177">
        <f t="shared" si="45"/>
        <v>0</v>
      </c>
      <c r="BF105" s="177">
        <f t="shared" si="45"/>
        <v>0</v>
      </c>
      <c r="BG105" s="67"/>
      <c r="BH105" s="67"/>
    </row>
    <row r="106" spans="1:60" hidden="1" outlineLevel="1" x14ac:dyDescent="0.2">
      <c r="A106" s="67"/>
      <c r="B106" s="67"/>
      <c r="C106" s="67"/>
      <c r="D106" s="178">
        <f t="shared" si="41"/>
        <v>35</v>
      </c>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177" t="e">
        <f>AR$66</f>
        <v>#NUM!</v>
      </c>
      <c r="AT106" s="177">
        <f t="shared" si="45"/>
        <v>0</v>
      </c>
      <c r="AU106" s="177">
        <f t="shared" si="45"/>
        <v>0</v>
      </c>
      <c r="AV106" s="177">
        <f t="shared" si="45"/>
        <v>0</v>
      </c>
      <c r="AW106" s="177">
        <f t="shared" si="45"/>
        <v>0</v>
      </c>
      <c r="AX106" s="177">
        <f t="shared" si="45"/>
        <v>0</v>
      </c>
      <c r="AY106" s="177">
        <f t="shared" si="45"/>
        <v>0</v>
      </c>
      <c r="AZ106" s="177">
        <f t="shared" si="45"/>
        <v>0</v>
      </c>
      <c r="BA106" s="177">
        <f t="shared" si="45"/>
        <v>0</v>
      </c>
      <c r="BB106" s="177">
        <f t="shared" si="45"/>
        <v>0</v>
      </c>
      <c r="BC106" s="177">
        <f t="shared" si="45"/>
        <v>0</v>
      </c>
      <c r="BD106" s="177">
        <f t="shared" si="45"/>
        <v>0</v>
      </c>
      <c r="BE106" s="177">
        <f t="shared" si="45"/>
        <v>0</v>
      </c>
      <c r="BF106" s="177">
        <f t="shared" si="45"/>
        <v>0</v>
      </c>
      <c r="BG106" s="67"/>
      <c r="BH106" s="67"/>
    </row>
    <row r="107" spans="1:60" hidden="1" outlineLevel="1" x14ac:dyDescent="0.2">
      <c r="A107" s="67"/>
      <c r="B107" s="67"/>
      <c r="C107" s="67"/>
      <c r="D107" s="178">
        <f t="shared" si="41"/>
        <v>36</v>
      </c>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177" t="e">
        <f>AS$66</f>
        <v>#NUM!</v>
      </c>
      <c r="AU107" s="177">
        <f t="shared" si="45"/>
        <v>0</v>
      </c>
      <c r="AV107" s="177">
        <f t="shared" si="45"/>
        <v>0</v>
      </c>
      <c r="AW107" s="177">
        <f t="shared" si="45"/>
        <v>0</v>
      </c>
      <c r="AX107" s="177">
        <f t="shared" si="45"/>
        <v>0</v>
      </c>
      <c r="AY107" s="177">
        <f t="shared" si="45"/>
        <v>0</v>
      </c>
      <c r="AZ107" s="177">
        <f t="shared" si="45"/>
        <v>0</v>
      </c>
      <c r="BA107" s="177">
        <f t="shared" si="45"/>
        <v>0</v>
      </c>
      <c r="BB107" s="177">
        <f t="shared" si="45"/>
        <v>0</v>
      </c>
      <c r="BC107" s="177">
        <f t="shared" si="45"/>
        <v>0</v>
      </c>
      <c r="BD107" s="177">
        <f t="shared" si="45"/>
        <v>0</v>
      </c>
      <c r="BE107" s="177">
        <f t="shared" si="45"/>
        <v>0</v>
      </c>
      <c r="BF107" s="177">
        <f t="shared" si="45"/>
        <v>0</v>
      </c>
      <c r="BG107" s="67"/>
      <c r="BH107" s="67"/>
    </row>
    <row r="108" spans="1:60" hidden="1" outlineLevel="1" x14ac:dyDescent="0.2">
      <c r="A108" s="67"/>
      <c r="B108" s="67"/>
      <c r="C108" s="67"/>
      <c r="D108" s="178">
        <f t="shared" si="41"/>
        <v>37</v>
      </c>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177" t="e">
        <f>AT$66</f>
        <v>#NUM!</v>
      </c>
      <c r="AV108" s="177">
        <f t="shared" si="45"/>
        <v>0</v>
      </c>
      <c r="AW108" s="177">
        <f t="shared" si="45"/>
        <v>0</v>
      </c>
      <c r="AX108" s="177">
        <f t="shared" si="45"/>
        <v>0</v>
      </c>
      <c r="AY108" s="177">
        <f t="shared" si="45"/>
        <v>0</v>
      </c>
      <c r="AZ108" s="177">
        <f t="shared" si="45"/>
        <v>0</v>
      </c>
      <c r="BA108" s="177">
        <f t="shared" si="45"/>
        <v>0</v>
      </c>
      <c r="BB108" s="177">
        <f t="shared" si="45"/>
        <v>0</v>
      </c>
      <c r="BC108" s="177">
        <f t="shared" si="45"/>
        <v>0</v>
      </c>
      <c r="BD108" s="177">
        <f t="shared" si="45"/>
        <v>0</v>
      </c>
      <c r="BE108" s="177">
        <f t="shared" si="45"/>
        <v>0</v>
      </c>
      <c r="BF108" s="177">
        <f t="shared" si="45"/>
        <v>0</v>
      </c>
      <c r="BG108" s="67"/>
      <c r="BH108" s="67"/>
    </row>
    <row r="109" spans="1:60" hidden="1" outlineLevel="1" x14ac:dyDescent="0.2">
      <c r="A109" s="67"/>
      <c r="B109" s="67"/>
      <c r="C109" s="67"/>
      <c r="D109" s="178">
        <f t="shared" si="41"/>
        <v>38</v>
      </c>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177" t="e">
        <f>AU$66</f>
        <v>#NUM!</v>
      </c>
      <c r="AW109" s="177">
        <f t="shared" si="45"/>
        <v>0</v>
      </c>
      <c r="AX109" s="177">
        <f t="shared" si="45"/>
        <v>0</v>
      </c>
      <c r="AY109" s="177">
        <f t="shared" si="45"/>
        <v>0</v>
      </c>
      <c r="AZ109" s="177">
        <f t="shared" si="45"/>
        <v>0</v>
      </c>
      <c r="BA109" s="177">
        <f t="shared" si="45"/>
        <v>0</v>
      </c>
      <c r="BB109" s="177">
        <f t="shared" si="45"/>
        <v>0</v>
      </c>
      <c r="BC109" s="177">
        <f t="shared" si="45"/>
        <v>0</v>
      </c>
      <c r="BD109" s="177">
        <f t="shared" si="45"/>
        <v>0</v>
      </c>
      <c r="BE109" s="177">
        <f t="shared" si="45"/>
        <v>0</v>
      </c>
      <c r="BF109" s="177">
        <f t="shared" si="45"/>
        <v>0</v>
      </c>
      <c r="BG109" s="67"/>
      <c r="BH109" s="67"/>
    </row>
    <row r="110" spans="1:60" collapsed="1" x14ac:dyDescent="0.2">
      <c r="A110" s="67"/>
      <c r="B110" s="67"/>
      <c r="C110" s="67"/>
      <c r="D110" s="178">
        <f t="shared" si="41"/>
        <v>39</v>
      </c>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177" t="e">
        <f>AV$66</f>
        <v>#NUM!</v>
      </c>
      <c r="AX110" s="177">
        <f t="shared" si="45"/>
        <v>0</v>
      </c>
      <c r="AY110" s="177">
        <f t="shared" si="45"/>
        <v>0</v>
      </c>
      <c r="AZ110" s="177">
        <f t="shared" si="45"/>
        <v>0</v>
      </c>
      <c r="BA110" s="177">
        <f t="shared" si="45"/>
        <v>0</v>
      </c>
      <c r="BB110" s="177">
        <f t="shared" si="45"/>
        <v>0</v>
      </c>
      <c r="BC110" s="177">
        <f t="shared" si="45"/>
        <v>0</v>
      </c>
      <c r="BD110" s="177">
        <f t="shared" si="45"/>
        <v>0</v>
      </c>
      <c r="BE110" s="177">
        <f t="shared" si="45"/>
        <v>0</v>
      </c>
      <c r="BF110" s="177">
        <f t="shared" si="45"/>
        <v>0</v>
      </c>
      <c r="BG110" s="67"/>
      <c r="BH110" s="67"/>
    </row>
    <row r="111" spans="1:60" ht="10.5" hidden="1" customHeight="1" outlineLevel="1" x14ac:dyDescent="0.2">
      <c r="A111" s="67"/>
      <c r="B111" s="67"/>
      <c r="C111" s="67"/>
      <c r="D111" s="178">
        <f t="shared" si="41"/>
        <v>40</v>
      </c>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177" t="e">
        <f>AW$66</f>
        <v>#NUM!</v>
      </c>
      <c r="AY111" s="177">
        <f t="shared" si="45"/>
        <v>0</v>
      </c>
      <c r="AZ111" s="177">
        <f t="shared" si="45"/>
        <v>0</v>
      </c>
      <c r="BA111" s="177">
        <f t="shared" si="45"/>
        <v>0</v>
      </c>
      <c r="BB111" s="177">
        <f t="shared" si="45"/>
        <v>0</v>
      </c>
      <c r="BC111" s="177">
        <f t="shared" si="45"/>
        <v>0</v>
      </c>
      <c r="BD111" s="177">
        <f t="shared" si="45"/>
        <v>0</v>
      </c>
      <c r="BE111" s="177">
        <f t="shared" si="45"/>
        <v>0</v>
      </c>
      <c r="BF111" s="177">
        <f t="shared" si="45"/>
        <v>0</v>
      </c>
      <c r="BG111" s="67"/>
      <c r="BH111" s="67"/>
    </row>
    <row r="112" spans="1:60" hidden="1" outlineLevel="1" x14ac:dyDescent="0.2">
      <c r="A112" s="67"/>
      <c r="B112" s="67"/>
      <c r="C112" s="67"/>
      <c r="D112" s="178">
        <f t="shared" si="41"/>
        <v>41</v>
      </c>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177" t="e">
        <f>AX$66</f>
        <v>#NUM!</v>
      </c>
      <c r="AZ112" s="177">
        <f t="shared" si="45"/>
        <v>0</v>
      </c>
      <c r="BA112" s="177">
        <f t="shared" si="45"/>
        <v>0</v>
      </c>
      <c r="BB112" s="177">
        <f t="shared" si="45"/>
        <v>0</v>
      </c>
      <c r="BC112" s="177">
        <f t="shared" si="45"/>
        <v>0</v>
      </c>
      <c r="BD112" s="177">
        <f t="shared" si="45"/>
        <v>0</v>
      </c>
      <c r="BE112" s="177">
        <f t="shared" si="45"/>
        <v>0</v>
      </c>
      <c r="BF112" s="177">
        <f t="shared" si="45"/>
        <v>0</v>
      </c>
      <c r="BG112" s="67"/>
      <c r="BH112" s="67"/>
    </row>
    <row r="113" spans="1:62" hidden="1" outlineLevel="1" x14ac:dyDescent="0.2">
      <c r="A113" s="67"/>
      <c r="B113" s="67"/>
      <c r="C113" s="67"/>
      <c r="D113" s="178">
        <f t="shared" si="41"/>
        <v>42</v>
      </c>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177" t="e">
        <f>AY$66</f>
        <v>#NUM!</v>
      </c>
      <c r="BA113" s="177">
        <f t="shared" si="45"/>
        <v>0</v>
      </c>
      <c r="BB113" s="177">
        <f t="shared" si="45"/>
        <v>0</v>
      </c>
      <c r="BC113" s="177">
        <f t="shared" si="45"/>
        <v>0</v>
      </c>
      <c r="BD113" s="177">
        <f t="shared" si="45"/>
        <v>0</v>
      </c>
      <c r="BE113" s="177">
        <f t="shared" si="45"/>
        <v>0</v>
      </c>
      <c r="BF113" s="177">
        <f t="shared" si="45"/>
        <v>0</v>
      </c>
      <c r="BG113" s="67"/>
      <c r="BH113" s="67"/>
    </row>
    <row r="114" spans="1:62" hidden="1" outlineLevel="1" x14ac:dyDescent="0.2">
      <c r="A114" s="67"/>
      <c r="B114" s="67"/>
      <c r="C114" s="67"/>
      <c r="D114" s="178">
        <f t="shared" si="41"/>
        <v>43</v>
      </c>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177" t="e">
        <f>AZ$66</f>
        <v>#NUM!</v>
      </c>
      <c r="BB114" s="177">
        <f>IF((BB$5-$D114)&lt;=BondMat,BA114,0)</f>
        <v>0</v>
      </c>
      <c r="BC114" s="177">
        <f>IF((BC$5-$D114)&lt;=BondMat,BB114,0)</f>
        <v>0</v>
      </c>
      <c r="BD114" s="177">
        <f>IF((BD$5-$D114)&lt;=BondMat,BC114,0)</f>
        <v>0</v>
      </c>
      <c r="BE114" s="177">
        <f>IF((BE$5-$D114)&lt;=BondMat,BD114,0)</f>
        <v>0</v>
      </c>
      <c r="BF114" s="177">
        <f t="shared" si="45"/>
        <v>0</v>
      </c>
      <c r="BG114" s="67"/>
      <c r="BH114" s="67"/>
    </row>
    <row r="115" spans="1:62" hidden="1" outlineLevel="1" x14ac:dyDescent="0.2">
      <c r="A115" s="67"/>
      <c r="B115" s="67"/>
      <c r="C115" s="67"/>
      <c r="D115" s="178">
        <f t="shared" si="41"/>
        <v>44</v>
      </c>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177" t="e">
        <f>BA$66</f>
        <v>#NUM!</v>
      </c>
      <c r="BC115" s="177">
        <f>IF((BC$5-$D115)&lt;=BondMat,BB115,0)</f>
        <v>0</v>
      </c>
      <c r="BD115" s="177">
        <f>IF((BD$5-$D115)&lt;=BondMat,BC115,0)</f>
        <v>0</v>
      </c>
      <c r="BE115" s="177">
        <f>IF((BE$5-$D115)&lt;=BondMat,BD115,0)</f>
        <v>0</v>
      </c>
      <c r="BF115" s="177">
        <f t="shared" si="45"/>
        <v>0</v>
      </c>
      <c r="BG115" s="177"/>
      <c r="BH115" s="67"/>
    </row>
    <row r="116" spans="1:62" hidden="1" outlineLevel="1" x14ac:dyDescent="0.2">
      <c r="A116" s="67"/>
      <c r="B116" s="67"/>
      <c r="C116" s="67"/>
      <c r="D116" s="178">
        <f t="shared" si="41"/>
        <v>45</v>
      </c>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177" t="e">
        <f>BB$66</f>
        <v>#NUM!</v>
      </c>
      <c r="BD116" s="177">
        <f>IF((BD$5-$D116)&lt;=BondMat,BC116,0)</f>
        <v>0</v>
      </c>
      <c r="BE116" s="177">
        <f>IF((BE$5-$D116)&lt;=BondMat,BD116,0)</f>
        <v>0</v>
      </c>
      <c r="BF116" s="177">
        <f t="shared" si="45"/>
        <v>0</v>
      </c>
      <c r="BG116" s="177"/>
      <c r="BH116" s="177"/>
    </row>
    <row r="117" spans="1:62" hidden="1" outlineLevel="1" x14ac:dyDescent="0.2">
      <c r="A117" s="67"/>
      <c r="B117" s="67"/>
      <c r="C117" s="67"/>
      <c r="D117" s="178">
        <f t="shared" si="41"/>
        <v>46</v>
      </c>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177" t="e">
        <f>BC$66</f>
        <v>#NUM!</v>
      </c>
      <c r="BE117" s="177">
        <f>IF((BE$5-$D117)&lt;=BondMat,BD117,0)</f>
        <v>0</v>
      </c>
      <c r="BF117" s="177">
        <f t="shared" si="45"/>
        <v>0</v>
      </c>
      <c r="BG117" s="177"/>
      <c r="BH117" s="177"/>
      <c r="BI117" s="29"/>
    </row>
    <row r="118" spans="1:62" hidden="1" outlineLevel="1" x14ac:dyDescent="0.2">
      <c r="A118" s="67"/>
      <c r="B118" s="67"/>
      <c r="C118" s="67"/>
      <c r="D118" s="178">
        <f t="shared" si="41"/>
        <v>47</v>
      </c>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177" t="e">
        <f>BD$66</f>
        <v>#NUM!</v>
      </c>
      <c r="BF118" s="177">
        <f>IF((BF$5-$D118)&lt;=BondMat,BE118,0)</f>
        <v>0</v>
      </c>
      <c r="BG118" s="177"/>
      <c r="BH118" s="177"/>
      <c r="BI118" s="29"/>
      <c r="BJ118" s="29"/>
    </row>
    <row r="119" spans="1:62" hidden="1" outlineLevel="1" x14ac:dyDescent="0.2">
      <c r="A119" s="67"/>
      <c r="B119" s="67"/>
      <c r="C119" s="67"/>
      <c r="D119" s="178">
        <f t="shared" si="41"/>
        <v>48</v>
      </c>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177" t="e">
        <f>BE$66</f>
        <v>#NUM!</v>
      </c>
      <c r="BG119" s="67"/>
      <c r="BH119" s="67"/>
    </row>
    <row r="120" spans="1:62" collapsed="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row>
    <row r="121" spans="1:62" x14ac:dyDescent="0.2">
      <c r="A121" s="67"/>
      <c r="B121" s="67"/>
      <c r="C121" s="67"/>
      <c r="D121" s="178"/>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row>
    <row r="122" spans="1:62" x14ac:dyDescent="0.2">
      <c r="A122" s="67"/>
      <c r="B122" s="67"/>
      <c r="C122" s="67"/>
      <c r="D122" s="178"/>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row>
    <row r="123" spans="1:62"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row>
    <row r="124" spans="1:62"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row>
    <row r="125" spans="1:62"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row>
    <row r="126" spans="1:62"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row>
    <row r="127" spans="1:62"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row>
    <row r="128" spans="1:62"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row>
    <row r="133" spans="4:4" x14ac:dyDescent="0.2">
      <c r="D133" s="22"/>
    </row>
  </sheetData>
  <sheetProtection sheet="1" objects="1" scenarios="1"/>
  <mergeCells count="1">
    <mergeCell ref="A61:K61"/>
  </mergeCells>
  <conditionalFormatting sqref="F30:F31">
    <cfRule type="cellIs" dxfId="1" priority="2" operator="lessThan">
      <formula>0</formula>
    </cfRule>
  </conditionalFormatting>
  <conditionalFormatting sqref="A61:K61">
    <cfRule type="cellIs" dxfId="0" priority="1" operator="equal">
      <formula>"""LS"""</formula>
    </cfRule>
  </conditionalFormatting>
  <dataValidations disablePrompts="1" count="2">
    <dataValidation type="whole" operator="greaterThanOrEqual" allowBlank="1" showInputMessage="1" showErrorMessage="1" errorTitle="Minimum capital life is 5 years" error="Please provide a figure of 5 years or greater than 5 years. Thanks." sqref="E41 E25:E39">
      <formula1>5</formula1>
    </dataValidation>
    <dataValidation type="whole" operator="lessThanOrEqual" allowBlank="1" showInputMessage="1" showErrorMessage="1" errorTitle="Less Please" error="Oops, this should be &lt;= 50._x000a_Thanks." sqref="E40 E42">
      <formula1>50</formula1>
    </dataValidation>
  </dataValidations>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6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F74"/>
  <sheetViews>
    <sheetView showGridLines="0" zoomScale="90" zoomScaleNormal="90" workbookViewId="0">
      <pane xSplit="4" ySplit="7" topLeftCell="E8" activePane="bottomRight" state="frozen"/>
      <selection activeCell="Q44" sqref="Q44"/>
      <selection pane="topRight" activeCell="Q44" sqref="Q44"/>
      <selection pane="bottomLeft" activeCell="Q44" sqref="Q44"/>
      <selection pane="bottomRight" activeCell="Q44" sqref="Q44"/>
    </sheetView>
  </sheetViews>
  <sheetFormatPr defaultRowHeight="12.75" outlineLevelCol="1" x14ac:dyDescent="0.2"/>
  <cols>
    <col min="1" max="1" width="4.7109375" customWidth="1"/>
    <col min="2" max="3" width="3.28515625" customWidth="1"/>
    <col min="4" max="4" width="27.28515625" customWidth="1"/>
    <col min="5" max="5" width="13.5703125" customWidth="1"/>
    <col min="6" max="6" width="17" customWidth="1"/>
    <col min="7" max="10" width="13.7109375" customWidth="1"/>
    <col min="11" max="14" width="13.7109375" hidden="1" customWidth="1" outlineLevel="1"/>
    <col min="15" max="15" width="13.7109375" customWidth="1" collapsed="1"/>
    <col min="16" max="19" width="13.7109375" hidden="1" customWidth="1" outlineLevel="1"/>
    <col min="20" max="20" width="13.7109375" customWidth="1" collapsed="1"/>
    <col min="21" max="24" width="13.7109375" hidden="1" customWidth="1" outlineLevel="1"/>
    <col min="25" max="25" width="13.7109375" customWidth="1" collapsed="1"/>
    <col min="26" max="29" width="13.7109375" hidden="1" customWidth="1" outlineLevel="1"/>
    <col min="30" max="30" width="13.7109375" customWidth="1" collapsed="1"/>
    <col min="31" max="34" width="13.7109375" hidden="1" customWidth="1" outlineLevel="1"/>
    <col min="35" max="35" width="13.7109375" customWidth="1" collapsed="1"/>
    <col min="36" max="39" width="13.7109375" hidden="1" customWidth="1" outlineLevel="1"/>
    <col min="40" max="40" width="13.7109375" customWidth="1" collapsed="1"/>
    <col min="41" max="44" width="13.7109375" hidden="1" customWidth="1" outlineLevel="1"/>
    <col min="45" max="45" width="13.7109375" customWidth="1" collapsed="1"/>
    <col min="46" max="49" width="13.7109375" hidden="1" customWidth="1" outlineLevel="1"/>
    <col min="50" max="50" width="13.7109375" customWidth="1" collapsed="1"/>
    <col min="51" max="54" width="13.7109375" hidden="1" customWidth="1" outlineLevel="1"/>
    <col min="55" max="55" width="13.7109375" customWidth="1" collapsed="1"/>
    <col min="56" max="56" width="6" customWidth="1"/>
    <col min="57" max="57" width="10.85546875" customWidth="1"/>
  </cols>
  <sheetData>
    <row r="1" spans="1:55" s="16" customFormat="1" ht="24.75" customHeight="1" x14ac:dyDescent="0.2">
      <c r="A1" s="119" t="s">
        <v>131</v>
      </c>
      <c r="B1" s="109"/>
    </row>
    <row r="2" spans="1:55" s="16" customFormat="1" ht="24.75" customHeight="1" x14ac:dyDescent="0.2">
      <c r="A2" s="122" t="e">
        <f>ProjName</f>
        <v>#REF!</v>
      </c>
      <c r="B2" s="32"/>
      <c r="C2" s="32"/>
      <c r="D2" s="32"/>
      <c r="E2" s="32"/>
      <c r="H2" s="185"/>
    </row>
    <row r="3" spans="1:55" s="18" customFormat="1" ht="24.75" customHeight="1" x14ac:dyDescent="0.2">
      <c r="A3" s="120" t="s">
        <v>117</v>
      </c>
      <c r="B3" s="17"/>
      <c r="C3" s="17"/>
      <c r="D3" s="17"/>
      <c r="E3" s="17" t="s">
        <v>148</v>
      </c>
      <c r="F3" s="17"/>
      <c r="G3" s="17"/>
      <c r="H3" s="17"/>
      <c r="I3" s="17"/>
      <c r="J3" s="17"/>
    </row>
    <row r="4" spans="1:55" ht="15" x14ac:dyDescent="0.2">
      <c r="A4" s="127" t="s">
        <v>50</v>
      </c>
    </row>
    <row r="5" spans="1:55" s="23" customFormat="1" x14ac:dyDescent="0.2">
      <c r="A5" s="121"/>
      <c r="F5" s="27">
        <f>'OPT 1 LCC Capital '!I5</f>
        <v>0</v>
      </c>
      <c r="G5" s="27">
        <f>F5+1</f>
        <v>1</v>
      </c>
      <c r="H5" s="27">
        <f t="shared" ref="H5:BC5" si="0">G5+1</f>
        <v>2</v>
      </c>
      <c r="I5" s="27">
        <f t="shared" si="0"/>
        <v>3</v>
      </c>
      <c r="J5" s="27">
        <f t="shared" si="0"/>
        <v>4</v>
      </c>
      <c r="K5" s="27">
        <f t="shared" si="0"/>
        <v>5</v>
      </c>
      <c r="L5" s="27">
        <f t="shared" si="0"/>
        <v>6</v>
      </c>
      <c r="M5" s="27">
        <f t="shared" si="0"/>
        <v>7</v>
      </c>
      <c r="N5" s="27">
        <f t="shared" si="0"/>
        <v>8</v>
      </c>
      <c r="O5" s="27">
        <f t="shared" si="0"/>
        <v>9</v>
      </c>
      <c r="P5" s="27">
        <f t="shared" si="0"/>
        <v>10</v>
      </c>
      <c r="Q5" s="27">
        <f t="shared" si="0"/>
        <v>11</v>
      </c>
      <c r="R5" s="27">
        <f t="shared" si="0"/>
        <v>12</v>
      </c>
      <c r="S5" s="27">
        <f t="shared" si="0"/>
        <v>13</v>
      </c>
      <c r="T5" s="27">
        <f t="shared" si="0"/>
        <v>14</v>
      </c>
      <c r="U5" s="27">
        <f t="shared" si="0"/>
        <v>15</v>
      </c>
      <c r="V5" s="27">
        <f t="shared" si="0"/>
        <v>16</v>
      </c>
      <c r="W5" s="27">
        <f t="shared" si="0"/>
        <v>17</v>
      </c>
      <c r="X5" s="27">
        <f t="shared" si="0"/>
        <v>18</v>
      </c>
      <c r="Y5" s="27">
        <f t="shared" si="0"/>
        <v>19</v>
      </c>
      <c r="Z5" s="27">
        <f t="shared" si="0"/>
        <v>20</v>
      </c>
      <c r="AA5" s="27">
        <f t="shared" si="0"/>
        <v>21</v>
      </c>
      <c r="AB5" s="27">
        <f t="shared" si="0"/>
        <v>22</v>
      </c>
      <c r="AC5" s="27">
        <f t="shared" si="0"/>
        <v>23</v>
      </c>
      <c r="AD5" s="27">
        <f t="shared" si="0"/>
        <v>24</v>
      </c>
      <c r="AE5" s="27">
        <f t="shared" si="0"/>
        <v>25</v>
      </c>
      <c r="AF5" s="27">
        <f t="shared" si="0"/>
        <v>26</v>
      </c>
      <c r="AG5" s="27">
        <f t="shared" si="0"/>
        <v>27</v>
      </c>
      <c r="AH5" s="27">
        <f t="shared" si="0"/>
        <v>28</v>
      </c>
      <c r="AI5" s="27">
        <f t="shared" si="0"/>
        <v>29</v>
      </c>
      <c r="AJ5" s="27">
        <f t="shared" si="0"/>
        <v>30</v>
      </c>
      <c r="AK5" s="27">
        <f t="shared" si="0"/>
        <v>31</v>
      </c>
      <c r="AL5" s="27">
        <f t="shared" si="0"/>
        <v>32</v>
      </c>
      <c r="AM5" s="27">
        <f t="shared" si="0"/>
        <v>33</v>
      </c>
      <c r="AN5" s="27">
        <f t="shared" si="0"/>
        <v>34</v>
      </c>
      <c r="AO5" s="27">
        <f t="shared" si="0"/>
        <v>35</v>
      </c>
      <c r="AP5" s="27">
        <f t="shared" si="0"/>
        <v>36</v>
      </c>
      <c r="AQ5" s="27">
        <f t="shared" si="0"/>
        <v>37</v>
      </c>
      <c r="AR5" s="27">
        <f t="shared" si="0"/>
        <v>38</v>
      </c>
      <c r="AS5" s="27">
        <f t="shared" si="0"/>
        <v>39</v>
      </c>
      <c r="AT5" s="27">
        <f t="shared" si="0"/>
        <v>40</v>
      </c>
      <c r="AU5" s="27">
        <f t="shared" si="0"/>
        <v>41</v>
      </c>
      <c r="AV5" s="27">
        <f t="shared" si="0"/>
        <v>42</v>
      </c>
      <c r="AW5" s="27">
        <f t="shared" si="0"/>
        <v>43</v>
      </c>
      <c r="AX5" s="27">
        <f t="shared" si="0"/>
        <v>44</v>
      </c>
      <c r="AY5" s="27">
        <f t="shared" si="0"/>
        <v>45</v>
      </c>
      <c r="AZ5" s="27">
        <f t="shared" si="0"/>
        <v>46</v>
      </c>
      <c r="BA5" s="27">
        <f t="shared" si="0"/>
        <v>47</v>
      </c>
      <c r="BB5" s="27">
        <f t="shared" si="0"/>
        <v>48</v>
      </c>
      <c r="BC5" s="27">
        <f t="shared" si="0"/>
        <v>49</v>
      </c>
    </row>
    <row r="6" spans="1:55" s="19" customFormat="1" ht="3.95" customHeight="1" x14ac:dyDescent="0.35">
      <c r="A6" s="128"/>
      <c r="F6" s="20" t="s">
        <v>35</v>
      </c>
      <c r="G6" s="19" t="s">
        <v>35</v>
      </c>
      <c r="H6" s="19" t="s">
        <v>35</v>
      </c>
      <c r="I6" s="19" t="s">
        <v>35</v>
      </c>
      <c r="J6" s="19" t="s">
        <v>35</v>
      </c>
      <c r="K6" s="19" t="s">
        <v>35</v>
      </c>
      <c r="L6" s="19" t="s">
        <v>35</v>
      </c>
      <c r="M6" s="19" t="s">
        <v>35</v>
      </c>
      <c r="N6" s="19" t="s">
        <v>35</v>
      </c>
      <c r="O6" s="19" t="s">
        <v>35</v>
      </c>
      <c r="P6" s="19" t="s">
        <v>35</v>
      </c>
      <c r="Q6" s="19" t="s">
        <v>35</v>
      </c>
      <c r="R6" s="19" t="s">
        <v>35</v>
      </c>
      <c r="S6" s="19" t="s">
        <v>35</v>
      </c>
      <c r="T6" s="19" t="s">
        <v>35</v>
      </c>
      <c r="U6" s="19" t="s">
        <v>35</v>
      </c>
      <c r="V6" s="19" t="s">
        <v>35</v>
      </c>
      <c r="W6" s="19" t="s">
        <v>35</v>
      </c>
      <c r="X6" s="19" t="s">
        <v>35</v>
      </c>
      <c r="Y6" s="19" t="s">
        <v>35</v>
      </c>
      <c r="Z6" s="19" t="s">
        <v>35</v>
      </c>
      <c r="AA6" s="19" t="s">
        <v>35</v>
      </c>
      <c r="AB6" s="19" t="s">
        <v>35</v>
      </c>
      <c r="AC6" s="19" t="s">
        <v>35</v>
      </c>
      <c r="AD6" s="19" t="s">
        <v>35</v>
      </c>
      <c r="AE6" s="19" t="s">
        <v>35</v>
      </c>
      <c r="AF6" s="19" t="s">
        <v>35</v>
      </c>
      <c r="AG6" s="19" t="s">
        <v>35</v>
      </c>
      <c r="AH6" s="19" t="s">
        <v>35</v>
      </c>
      <c r="AI6" s="19" t="s">
        <v>35</v>
      </c>
      <c r="AJ6" s="19" t="s">
        <v>35</v>
      </c>
      <c r="AK6" s="19" t="s">
        <v>35</v>
      </c>
      <c r="AL6" s="19" t="s">
        <v>35</v>
      </c>
      <c r="AM6" s="19" t="s">
        <v>35</v>
      </c>
      <c r="AN6" s="19" t="s">
        <v>35</v>
      </c>
      <c r="AO6" s="19" t="s">
        <v>35</v>
      </c>
      <c r="AP6" s="19" t="s">
        <v>35</v>
      </c>
      <c r="AQ6" s="19" t="s">
        <v>35</v>
      </c>
      <c r="AR6" s="19" t="s">
        <v>35</v>
      </c>
      <c r="AS6" s="19" t="s">
        <v>35</v>
      </c>
      <c r="AT6" s="19" t="s">
        <v>35</v>
      </c>
      <c r="AU6" s="19" t="s">
        <v>35</v>
      </c>
      <c r="AV6" s="19" t="s">
        <v>35</v>
      </c>
      <c r="AW6" s="19" t="s">
        <v>35</v>
      </c>
      <c r="AX6" s="19" t="s">
        <v>35</v>
      </c>
      <c r="AY6" s="19" t="s">
        <v>35</v>
      </c>
      <c r="AZ6" s="19" t="s">
        <v>35</v>
      </c>
      <c r="BA6" s="19" t="s">
        <v>35</v>
      </c>
      <c r="BB6" s="19" t="s">
        <v>35</v>
      </c>
      <c r="BC6" s="19" t="s">
        <v>35</v>
      </c>
    </row>
    <row r="7" spans="1:55" x14ac:dyDescent="0.2">
      <c r="A7" s="129"/>
      <c r="F7" s="27">
        <v>1</v>
      </c>
      <c r="G7" s="27">
        <f>F7+1</f>
        <v>2</v>
      </c>
      <c r="H7" s="27">
        <f t="shared" ref="H7:BC7" si="1">G7+1</f>
        <v>3</v>
      </c>
      <c r="I7" s="27">
        <f t="shared" si="1"/>
        <v>4</v>
      </c>
      <c r="J7" s="27">
        <f t="shared" si="1"/>
        <v>5</v>
      </c>
      <c r="K7" s="27">
        <f t="shared" si="1"/>
        <v>6</v>
      </c>
      <c r="L7" s="27">
        <f t="shared" si="1"/>
        <v>7</v>
      </c>
      <c r="M7" s="27">
        <f t="shared" si="1"/>
        <v>8</v>
      </c>
      <c r="N7" s="27">
        <f t="shared" si="1"/>
        <v>9</v>
      </c>
      <c r="O7" s="27">
        <f t="shared" si="1"/>
        <v>10</v>
      </c>
      <c r="P7" s="27">
        <f t="shared" si="1"/>
        <v>11</v>
      </c>
      <c r="Q7" s="27">
        <f t="shared" si="1"/>
        <v>12</v>
      </c>
      <c r="R7" s="27">
        <f t="shared" si="1"/>
        <v>13</v>
      </c>
      <c r="S7" s="27">
        <f t="shared" si="1"/>
        <v>14</v>
      </c>
      <c r="T7" s="27">
        <f t="shared" si="1"/>
        <v>15</v>
      </c>
      <c r="U7" s="27">
        <f t="shared" si="1"/>
        <v>16</v>
      </c>
      <c r="V7" s="27">
        <f t="shared" si="1"/>
        <v>17</v>
      </c>
      <c r="W7" s="27">
        <f t="shared" si="1"/>
        <v>18</v>
      </c>
      <c r="X7" s="27">
        <f t="shared" si="1"/>
        <v>19</v>
      </c>
      <c r="Y7" s="27">
        <f t="shared" si="1"/>
        <v>20</v>
      </c>
      <c r="Z7" s="27">
        <f t="shared" si="1"/>
        <v>21</v>
      </c>
      <c r="AA7" s="27">
        <f t="shared" si="1"/>
        <v>22</v>
      </c>
      <c r="AB7" s="27">
        <f t="shared" si="1"/>
        <v>23</v>
      </c>
      <c r="AC7" s="27">
        <f t="shared" si="1"/>
        <v>24</v>
      </c>
      <c r="AD7" s="27">
        <f t="shared" si="1"/>
        <v>25</v>
      </c>
      <c r="AE7" s="27">
        <f t="shared" si="1"/>
        <v>26</v>
      </c>
      <c r="AF7" s="27">
        <f t="shared" si="1"/>
        <v>27</v>
      </c>
      <c r="AG7" s="27">
        <f t="shared" si="1"/>
        <v>28</v>
      </c>
      <c r="AH7" s="27">
        <f t="shared" si="1"/>
        <v>29</v>
      </c>
      <c r="AI7" s="27">
        <f t="shared" si="1"/>
        <v>30</v>
      </c>
      <c r="AJ7" s="27">
        <f t="shared" si="1"/>
        <v>31</v>
      </c>
      <c r="AK7" s="27">
        <f t="shared" si="1"/>
        <v>32</v>
      </c>
      <c r="AL7" s="27">
        <f t="shared" si="1"/>
        <v>33</v>
      </c>
      <c r="AM7" s="27">
        <f t="shared" si="1"/>
        <v>34</v>
      </c>
      <c r="AN7" s="27">
        <f t="shared" si="1"/>
        <v>35</v>
      </c>
      <c r="AO7" s="27">
        <f t="shared" si="1"/>
        <v>36</v>
      </c>
      <c r="AP7" s="27">
        <f t="shared" si="1"/>
        <v>37</v>
      </c>
      <c r="AQ7" s="27">
        <f t="shared" si="1"/>
        <v>38</v>
      </c>
      <c r="AR7" s="27">
        <f t="shared" si="1"/>
        <v>39</v>
      </c>
      <c r="AS7" s="27">
        <f t="shared" si="1"/>
        <v>40</v>
      </c>
      <c r="AT7" s="27">
        <f t="shared" si="1"/>
        <v>41</v>
      </c>
      <c r="AU7" s="27">
        <f t="shared" si="1"/>
        <v>42</v>
      </c>
      <c r="AV7" s="27">
        <f t="shared" si="1"/>
        <v>43</v>
      </c>
      <c r="AW7" s="27">
        <f t="shared" si="1"/>
        <v>44</v>
      </c>
      <c r="AX7" s="27">
        <f t="shared" si="1"/>
        <v>45</v>
      </c>
      <c r="AY7" s="27">
        <f t="shared" si="1"/>
        <v>46</v>
      </c>
      <c r="AZ7" s="27">
        <f t="shared" si="1"/>
        <v>47</v>
      </c>
      <c r="BA7" s="27">
        <f t="shared" si="1"/>
        <v>48</v>
      </c>
      <c r="BB7" s="27">
        <f t="shared" si="1"/>
        <v>49</v>
      </c>
      <c r="BC7" s="27">
        <f t="shared" si="1"/>
        <v>50</v>
      </c>
    </row>
    <row r="8" spans="1:55" ht="15.75" thickBot="1" x14ac:dyDescent="0.25">
      <c r="A8" s="36" t="s">
        <v>57</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4.25" thickTop="1" thickBot="1" x14ac:dyDescent="0.25">
      <c r="B9" s="23" t="s">
        <v>140</v>
      </c>
      <c r="E9" s="35">
        <f>PresentYear</f>
        <v>0</v>
      </c>
      <c r="F9" s="46" t="e">
        <f>SUM(F10:BC10)</f>
        <v>#N/A</v>
      </c>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3.5" thickTop="1" x14ac:dyDescent="0.2">
      <c r="B10" s="23" t="s">
        <v>24</v>
      </c>
      <c r="D10" s="39"/>
      <c r="E10" s="35">
        <f>PresentYear</f>
        <v>0</v>
      </c>
      <c r="F10" s="30" t="e">
        <f>F$20/(1+DiscRat)^(F$5-PresentYear)</f>
        <v>#N/A</v>
      </c>
      <c r="G10" s="30">
        <f t="shared" ref="G10:BC10" si="2">IF(G$7&lt;=LCCPeriod,(G$20/(1+DiscRat)^(G$5-PresentYear)),0)</f>
        <v>0</v>
      </c>
      <c r="H10" s="30">
        <f t="shared" si="2"/>
        <v>0</v>
      </c>
      <c r="I10" s="30">
        <f t="shared" si="2"/>
        <v>0</v>
      </c>
      <c r="J10" s="30">
        <f t="shared" si="2"/>
        <v>0</v>
      </c>
      <c r="K10" s="30">
        <f t="shared" si="2"/>
        <v>0</v>
      </c>
      <c r="L10" s="30">
        <f t="shared" si="2"/>
        <v>0</v>
      </c>
      <c r="M10" s="30">
        <f t="shared" si="2"/>
        <v>0</v>
      </c>
      <c r="N10" s="30">
        <f t="shared" si="2"/>
        <v>0</v>
      </c>
      <c r="O10" s="30">
        <f t="shared" si="2"/>
        <v>0</v>
      </c>
      <c r="P10" s="30">
        <f t="shared" si="2"/>
        <v>0</v>
      </c>
      <c r="Q10" s="30">
        <f t="shared" si="2"/>
        <v>0</v>
      </c>
      <c r="R10" s="30">
        <f t="shared" si="2"/>
        <v>0</v>
      </c>
      <c r="S10" s="30">
        <f t="shared" si="2"/>
        <v>0</v>
      </c>
      <c r="T10" s="30">
        <f t="shared" si="2"/>
        <v>0</v>
      </c>
      <c r="U10" s="30">
        <f t="shared" si="2"/>
        <v>0</v>
      </c>
      <c r="V10" s="30">
        <f t="shared" si="2"/>
        <v>0</v>
      </c>
      <c r="W10" s="30">
        <f t="shared" si="2"/>
        <v>0</v>
      </c>
      <c r="X10" s="30">
        <f t="shared" si="2"/>
        <v>0</v>
      </c>
      <c r="Y10" s="30">
        <f t="shared" si="2"/>
        <v>0</v>
      </c>
      <c r="Z10" s="30">
        <f t="shared" si="2"/>
        <v>0</v>
      </c>
      <c r="AA10" s="30">
        <f t="shared" si="2"/>
        <v>0</v>
      </c>
      <c r="AB10" s="30">
        <f t="shared" si="2"/>
        <v>0</v>
      </c>
      <c r="AC10" s="30">
        <f t="shared" si="2"/>
        <v>0</v>
      </c>
      <c r="AD10" s="30">
        <f t="shared" si="2"/>
        <v>0</v>
      </c>
      <c r="AE10" s="30">
        <f t="shared" si="2"/>
        <v>0</v>
      </c>
      <c r="AF10" s="30">
        <f t="shared" si="2"/>
        <v>0</v>
      </c>
      <c r="AG10" s="30">
        <f t="shared" si="2"/>
        <v>0</v>
      </c>
      <c r="AH10" s="30">
        <f t="shared" si="2"/>
        <v>0</v>
      </c>
      <c r="AI10" s="30">
        <f t="shared" si="2"/>
        <v>0</v>
      </c>
      <c r="AJ10" s="30">
        <f t="shared" si="2"/>
        <v>0</v>
      </c>
      <c r="AK10" s="30">
        <f t="shared" si="2"/>
        <v>0</v>
      </c>
      <c r="AL10" s="30">
        <f t="shared" si="2"/>
        <v>0</v>
      </c>
      <c r="AM10" s="30">
        <f t="shared" si="2"/>
        <v>0</v>
      </c>
      <c r="AN10" s="30">
        <f t="shared" si="2"/>
        <v>0</v>
      </c>
      <c r="AO10" s="30">
        <f t="shared" si="2"/>
        <v>0</v>
      </c>
      <c r="AP10" s="30">
        <f t="shared" si="2"/>
        <v>0</v>
      </c>
      <c r="AQ10" s="30">
        <f t="shared" si="2"/>
        <v>0</v>
      </c>
      <c r="AR10" s="30">
        <f t="shared" si="2"/>
        <v>0</v>
      </c>
      <c r="AS10" s="30">
        <f t="shared" si="2"/>
        <v>0</v>
      </c>
      <c r="AT10" s="30">
        <f t="shared" si="2"/>
        <v>0</v>
      </c>
      <c r="AU10" s="30">
        <f t="shared" si="2"/>
        <v>0</v>
      </c>
      <c r="AV10" s="30">
        <f t="shared" si="2"/>
        <v>0</v>
      </c>
      <c r="AW10" s="30">
        <f t="shared" si="2"/>
        <v>0</v>
      </c>
      <c r="AX10" s="30">
        <f t="shared" si="2"/>
        <v>0</v>
      </c>
      <c r="AY10" s="30">
        <f t="shared" si="2"/>
        <v>0</v>
      </c>
      <c r="AZ10" s="30">
        <f t="shared" si="2"/>
        <v>0</v>
      </c>
      <c r="BA10" s="30">
        <f t="shared" si="2"/>
        <v>0</v>
      </c>
      <c r="BB10" s="30">
        <f t="shared" si="2"/>
        <v>0</v>
      </c>
      <c r="BC10" s="30">
        <f t="shared" si="2"/>
        <v>0</v>
      </c>
    </row>
    <row r="11" spans="1:55" x14ac:dyDescent="0.2">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thickBot="1" x14ac:dyDescent="0.25">
      <c r="A12" s="36" t="s">
        <v>58</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6.5" thickTop="1" thickBot="1" x14ac:dyDescent="0.25">
      <c r="A13" s="36"/>
      <c r="B13" s="23" t="s">
        <v>140</v>
      </c>
      <c r="E13" s="35">
        <f>PresentYear</f>
        <v>0</v>
      </c>
      <c r="F13" s="46">
        <f>SUM(F14:BC14)</f>
        <v>0</v>
      </c>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3.5" thickTop="1" x14ac:dyDescent="0.2">
      <c r="B14" s="23" t="s">
        <v>24</v>
      </c>
      <c r="D14" s="39"/>
      <c r="E14" s="35">
        <f>PresentYear</f>
        <v>0</v>
      </c>
      <c r="F14" s="30">
        <f t="shared" ref="F14:BC14" si="3">F$17/(1+DiscRat)^(F$5-PresentYear)</f>
        <v>0</v>
      </c>
      <c r="G14" s="30">
        <f t="shared" si="3"/>
        <v>0</v>
      </c>
      <c r="H14" s="30">
        <f t="shared" si="3"/>
        <v>0</v>
      </c>
      <c r="I14" s="30">
        <f t="shared" si="3"/>
        <v>0</v>
      </c>
      <c r="J14" s="30">
        <f t="shared" si="3"/>
        <v>0</v>
      </c>
      <c r="K14" s="30">
        <f t="shared" si="3"/>
        <v>0</v>
      </c>
      <c r="L14" s="30">
        <f t="shared" si="3"/>
        <v>0</v>
      </c>
      <c r="M14" s="30">
        <f t="shared" si="3"/>
        <v>0</v>
      </c>
      <c r="N14" s="30">
        <f t="shared" si="3"/>
        <v>0</v>
      </c>
      <c r="O14" s="30">
        <f t="shared" si="3"/>
        <v>0</v>
      </c>
      <c r="P14" s="30">
        <f t="shared" si="3"/>
        <v>0</v>
      </c>
      <c r="Q14" s="30">
        <f t="shared" si="3"/>
        <v>0</v>
      </c>
      <c r="R14" s="30">
        <f t="shared" si="3"/>
        <v>0</v>
      </c>
      <c r="S14" s="30">
        <f t="shared" si="3"/>
        <v>0</v>
      </c>
      <c r="T14" s="30">
        <f t="shared" si="3"/>
        <v>0</v>
      </c>
      <c r="U14" s="30">
        <f t="shared" si="3"/>
        <v>0</v>
      </c>
      <c r="V14" s="30">
        <f t="shared" si="3"/>
        <v>0</v>
      </c>
      <c r="W14" s="30">
        <f t="shared" si="3"/>
        <v>0</v>
      </c>
      <c r="X14" s="30">
        <f t="shared" si="3"/>
        <v>0</v>
      </c>
      <c r="Y14" s="30">
        <f t="shared" si="3"/>
        <v>0</v>
      </c>
      <c r="Z14" s="30">
        <f t="shared" si="3"/>
        <v>0</v>
      </c>
      <c r="AA14" s="30">
        <f t="shared" si="3"/>
        <v>0</v>
      </c>
      <c r="AB14" s="30">
        <f t="shared" si="3"/>
        <v>0</v>
      </c>
      <c r="AC14" s="30">
        <f t="shared" si="3"/>
        <v>0</v>
      </c>
      <c r="AD14" s="30">
        <f t="shared" si="3"/>
        <v>0</v>
      </c>
      <c r="AE14" s="30">
        <f t="shared" si="3"/>
        <v>0</v>
      </c>
      <c r="AF14" s="30">
        <f t="shared" si="3"/>
        <v>0</v>
      </c>
      <c r="AG14" s="30">
        <f t="shared" si="3"/>
        <v>0</v>
      </c>
      <c r="AH14" s="30">
        <f t="shared" si="3"/>
        <v>0</v>
      </c>
      <c r="AI14" s="30">
        <f t="shared" si="3"/>
        <v>0</v>
      </c>
      <c r="AJ14" s="30">
        <f t="shared" si="3"/>
        <v>0</v>
      </c>
      <c r="AK14" s="30">
        <f t="shared" si="3"/>
        <v>0</v>
      </c>
      <c r="AL14" s="30">
        <f t="shared" si="3"/>
        <v>0</v>
      </c>
      <c r="AM14" s="30">
        <f t="shared" si="3"/>
        <v>0</v>
      </c>
      <c r="AN14" s="30">
        <f t="shared" si="3"/>
        <v>0</v>
      </c>
      <c r="AO14" s="30">
        <f t="shared" si="3"/>
        <v>0</v>
      </c>
      <c r="AP14" s="30">
        <f t="shared" si="3"/>
        <v>0</v>
      </c>
      <c r="AQ14" s="30">
        <f t="shared" si="3"/>
        <v>0</v>
      </c>
      <c r="AR14" s="30">
        <f t="shared" si="3"/>
        <v>0</v>
      </c>
      <c r="AS14" s="30">
        <f t="shared" si="3"/>
        <v>0</v>
      </c>
      <c r="AT14" s="30">
        <f t="shared" si="3"/>
        <v>0</v>
      </c>
      <c r="AU14" s="30">
        <f t="shared" si="3"/>
        <v>0</v>
      </c>
      <c r="AV14" s="30">
        <f t="shared" si="3"/>
        <v>0</v>
      </c>
      <c r="AW14" s="30">
        <f t="shared" si="3"/>
        <v>0</v>
      </c>
      <c r="AX14" s="30">
        <f t="shared" si="3"/>
        <v>0</v>
      </c>
      <c r="AY14" s="30">
        <f t="shared" si="3"/>
        <v>0</v>
      </c>
      <c r="AZ14" s="30">
        <f t="shared" si="3"/>
        <v>0</v>
      </c>
      <c r="BA14" s="30">
        <f t="shared" si="3"/>
        <v>0</v>
      </c>
      <c r="BB14" s="30">
        <f t="shared" si="3"/>
        <v>0</v>
      </c>
      <c r="BC14" s="30">
        <f t="shared" si="3"/>
        <v>0</v>
      </c>
    </row>
    <row r="15" spans="1:55" x14ac:dyDescent="0.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 x14ac:dyDescent="0.2">
      <c r="A16" s="36" t="s">
        <v>52</v>
      </c>
      <c r="D16" s="28"/>
      <c r="E16" s="28"/>
    </row>
    <row r="17" spans="1:55" x14ac:dyDescent="0.2">
      <c r="B17" s="23" t="s">
        <v>151</v>
      </c>
      <c r="D17" s="28"/>
      <c r="E17" s="28"/>
      <c r="F17" s="45">
        <f>F30</f>
        <v>0</v>
      </c>
      <c r="G17" s="45">
        <f t="shared" ref="G17:BC17" si="4">G30</f>
        <v>0</v>
      </c>
      <c r="H17" s="45">
        <f t="shared" si="4"/>
        <v>0</v>
      </c>
      <c r="I17" s="45">
        <f t="shared" si="4"/>
        <v>0</v>
      </c>
      <c r="J17" s="45">
        <f t="shared" si="4"/>
        <v>0</v>
      </c>
      <c r="K17" s="45">
        <f t="shared" si="4"/>
        <v>0</v>
      </c>
      <c r="L17" s="45">
        <f t="shared" si="4"/>
        <v>0</v>
      </c>
      <c r="M17" s="45">
        <f t="shared" si="4"/>
        <v>0</v>
      </c>
      <c r="N17" s="45">
        <f t="shared" si="4"/>
        <v>0</v>
      </c>
      <c r="O17" s="45">
        <f t="shared" si="4"/>
        <v>0</v>
      </c>
      <c r="P17" s="45">
        <f t="shared" si="4"/>
        <v>0</v>
      </c>
      <c r="Q17" s="45">
        <f t="shared" si="4"/>
        <v>0</v>
      </c>
      <c r="R17" s="45">
        <f t="shared" si="4"/>
        <v>0</v>
      </c>
      <c r="S17" s="45">
        <f t="shared" si="4"/>
        <v>0</v>
      </c>
      <c r="T17" s="45">
        <f t="shared" si="4"/>
        <v>0</v>
      </c>
      <c r="U17" s="45">
        <f t="shared" si="4"/>
        <v>0</v>
      </c>
      <c r="V17" s="45">
        <f t="shared" si="4"/>
        <v>0</v>
      </c>
      <c r="W17" s="45">
        <f t="shared" si="4"/>
        <v>0</v>
      </c>
      <c r="X17" s="45">
        <f t="shared" si="4"/>
        <v>0</v>
      </c>
      <c r="Y17" s="45">
        <f t="shared" si="4"/>
        <v>0</v>
      </c>
      <c r="Z17" s="45">
        <f t="shared" si="4"/>
        <v>0</v>
      </c>
      <c r="AA17" s="45">
        <f t="shared" si="4"/>
        <v>0</v>
      </c>
      <c r="AB17" s="45">
        <f t="shared" si="4"/>
        <v>0</v>
      </c>
      <c r="AC17" s="45">
        <f t="shared" si="4"/>
        <v>0</v>
      </c>
      <c r="AD17" s="45">
        <f t="shared" si="4"/>
        <v>0</v>
      </c>
      <c r="AE17" s="45">
        <f t="shared" si="4"/>
        <v>0</v>
      </c>
      <c r="AF17" s="45">
        <f t="shared" si="4"/>
        <v>0</v>
      </c>
      <c r="AG17" s="45">
        <f t="shared" si="4"/>
        <v>0</v>
      </c>
      <c r="AH17" s="45">
        <f t="shared" si="4"/>
        <v>0</v>
      </c>
      <c r="AI17" s="45">
        <f t="shared" si="4"/>
        <v>0</v>
      </c>
      <c r="AJ17" s="45">
        <f t="shared" si="4"/>
        <v>0</v>
      </c>
      <c r="AK17" s="45">
        <f t="shared" si="4"/>
        <v>0</v>
      </c>
      <c r="AL17" s="45">
        <f t="shared" si="4"/>
        <v>0</v>
      </c>
      <c r="AM17" s="45">
        <f t="shared" si="4"/>
        <v>0</v>
      </c>
      <c r="AN17" s="45">
        <f t="shared" si="4"/>
        <v>0</v>
      </c>
      <c r="AO17" s="45">
        <f t="shared" si="4"/>
        <v>0</v>
      </c>
      <c r="AP17" s="45">
        <f t="shared" si="4"/>
        <v>0</v>
      </c>
      <c r="AQ17" s="45">
        <f t="shared" si="4"/>
        <v>0</v>
      </c>
      <c r="AR17" s="45">
        <f t="shared" si="4"/>
        <v>0</v>
      </c>
      <c r="AS17" s="45">
        <f t="shared" si="4"/>
        <v>0</v>
      </c>
      <c r="AT17" s="45">
        <f t="shared" si="4"/>
        <v>0</v>
      </c>
      <c r="AU17" s="45">
        <f t="shared" si="4"/>
        <v>0</v>
      </c>
      <c r="AV17" s="45">
        <f t="shared" si="4"/>
        <v>0</v>
      </c>
      <c r="AW17" s="45">
        <f t="shared" si="4"/>
        <v>0</v>
      </c>
      <c r="AX17" s="45">
        <f t="shared" si="4"/>
        <v>0</v>
      </c>
      <c r="AY17" s="45">
        <f t="shared" si="4"/>
        <v>0</v>
      </c>
      <c r="AZ17" s="45">
        <f t="shared" si="4"/>
        <v>0</v>
      </c>
      <c r="BA17" s="45">
        <f t="shared" si="4"/>
        <v>0</v>
      </c>
      <c r="BB17" s="45">
        <f t="shared" si="4"/>
        <v>0</v>
      </c>
      <c r="BC17" s="45">
        <f t="shared" si="4"/>
        <v>0</v>
      </c>
    </row>
    <row r="18" spans="1:55" x14ac:dyDescent="0.2">
      <c r="B18" s="23"/>
      <c r="D18" s="28"/>
      <c r="E18" s="28"/>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row>
    <row r="19" spans="1:55" ht="15" x14ac:dyDescent="0.35">
      <c r="B19" s="41" t="s">
        <v>122</v>
      </c>
      <c r="D19" s="28"/>
      <c r="E19" s="28"/>
      <c r="F19" s="44" t="e">
        <f>F40</f>
        <v>#N/A</v>
      </c>
      <c r="G19" s="44" t="e">
        <f>G40</f>
        <v>#N/A</v>
      </c>
      <c r="H19" s="44" t="e">
        <f t="shared" ref="H19:BC19" si="5">H40</f>
        <v>#N/A</v>
      </c>
      <c r="I19" s="44" t="e">
        <f t="shared" si="5"/>
        <v>#N/A</v>
      </c>
      <c r="J19" s="44" t="e">
        <f t="shared" si="5"/>
        <v>#N/A</v>
      </c>
      <c r="K19" s="44" t="e">
        <f t="shared" si="5"/>
        <v>#N/A</v>
      </c>
      <c r="L19" s="44" t="e">
        <f t="shared" si="5"/>
        <v>#N/A</v>
      </c>
      <c r="M19" s="44" t="e">
        <f t="shared" si="5"/>
        <v>#N/A</v>
      </c>
      <c r="N19" s="44" t="e">
        <f t="shared" si="5"/>
        <v>#N/A</v>
      </c>
      <c r="O19" s="44" t="e">
        <f t="shared" si="5"/>
        <v>#N/A</v>
      </c>
      <c r="P19" s="44" t="e">
        <f t="shared" si="5"/>
        <v>#N/A</v>
      </c>
      <c r="Q19" s="44" t="e">
        <f t="shared" si="5"/>
        <v>#N/A</v>
      </c>
      <c r="R19" s="44" t="e">
        <f t="shared" si="5"/>
        <v>#N/A</v>
      </c>
      <c r="S19" s="44" t="e">
        <f t="shared" si="5"/>
        <v>#N/A</v>
      </c>
      <c r="T19" s="44" t="e">
        <f t="shared" si="5"/>
        <v>#N/A</v>
      </c>
      <c r="U19" s="44" t="e">
        <f t="shared" si="5"/>
        <v>#N/A</v>
      </c>
      <c r="V19" s="44" t="e">
        <f t="shared" si="5"/>
        <v>#N/A</v>
      </c>
      <c r="W19" s="44" t="e">
        <f t="shared" si="5"/>
        <v>#N/A</v>
      </c>
      <c r="X19" s="44" t="e">
        <f t="shared" si="5"/>
        <v>#N/A</v>
      </c>
      <c r="Y19" s="44" t="e">
        <f t="shared" si="5"/>
        <v>#N/A</v>
      </c>
      <c r="Z19" s="44" t="e">
        <f t="shared" si="5"/>
        <v>#N/A</v>
      </c>
      <c r="AA19" s="44" t="e">
        <f t="shared" si="5"/>
        <v>#N/A</v>
      </c>
      <c r="AB19" s="44" t="e">
        <f t="shared" si="5"/>
        <v>#N/A</v>
      </c>
      <c r="AC19" s="44" t="e">
        <f t="shared" si="5"/>
        <v>#N/A</v>
      </c>
      <c r="AD19" s="44" t="e">
        <f t="shared" si="5"/>
        <v>#N/A</v>
      </c>
      <c r="AE19" s="44" t="e">
        <f t="shared" si="5"/>
        <v>#N/A</v>
      </c>
      <c r="AF19" s="44" t="e">
        <f t="shared" si="5"/>
        <v>#N/A</v>
      </c>
      <c r="AG19" s="44" t="e">
        <f t="shared" si="5"/>
        <v>#N/A</v>
      </c>
      <c r="AH19" s="44" t="e">
        <f t="shared" si="5"/>
        <v>#N/A</v>
      </c>
      <c r="AI19" s="44" t="e">
        <f t="shared" si="5"/>
        <v>#N/A</v>
      </c>
      <c r="AJ19" s="44" t="e">
        <f t="shared" si="5"/>
        <v>#N/A</v>
      </c>
      <c r="AK19" s="44" t="e">
        <f t="shared" si="5"/>
        <v>#N/A</v>
      </c>
      <c r="AL19" s="44" t="e">
        <f t="shared" si="5"/>
        <v>#N/A</v>
      </c>
      <c r="AM19" s="44" t="e">
        <f t="shared" si="5"/>
        <v>#N/A</v>
      </c>
      <c r="AN19" s="44" t="e">
        <f t="shared" si="5"/>
        <v>#N/A</v>
      </c>
      <c r="AO19" s="44" t="e">
        <f t="shared" si="5"/>
        <v>#N/A</v>
      </c>
      <c r="AP19" s="44" t="e">
        <f t="shared" si="5"/>
        <v>#N/A</v>
      </c>
      <c r="AQ19" s="44" t="e">
        <f t="shared" si="5"/>
        <v>#N/A</v>
      </c>
      <c r="AR19" s="44" t="e">
        <f t="shared" si="5"/>
        <v>#N/A</v>
      </c>
      <c r="AS19" s="44" t="e">
        <f t="shared" si="5"/>
        <v>#N/A</v>
      </c>
      <c r="AT19" s="44" t="e">
        <f t="shared" si="5"/>
        <v>#N/A</v>
      </c>
      <c r="AU19" s="44" t="e">
        <f t="shared" si="5"/>
        <v>#N/A</v>
      </c>
      <c r="AV19" s="44" t="e">
        <f t="shared" si="5"/>
        <v>#N/A</v>
      </c>
      <c r="AW19" s="44" t="e">
        <f t="shared" si="5"/>
        <v>#N/A</v>
      </c>
      <c r="AX19" s="44" t="e">
        <f t="shared" si="5"/>
        <v>#N/A</v>
      </c>
      <c r="AY19" s="44" t="e">
        <f t="shared" si="5"/>
        <v>#N/A</v>
      </c>
      <c r="AZ19" s="44" t="e">
        <f t="shared" si="5"/>
        <v>#N/A</v>
      </c>
      <c r="BA19" s="44" t="e">
        <f t="shared" si="5"/>
        <v>#N/A</v>
      </c>
      <c r="BB19" s="44" t="e">
        <f t="shared" si="5"/>
        <v>#N/A</v>
      </c>
      <c r="BC19" s="44" t="e">
        <f t="shared" si="5"/>
        <v>#N/A</v>
      </c>
    </row>
    <row r="20" spans="1:55" x14ac:dyDescent="0.2">
      <c r="B20" s="41" t="s">
        <v>74</v>
      </c>
      <c r="D20" s="28"/>
      <c r="E20" s="28"/>
      <c r="F20" s="45" t="e">
        <f t="shared" ref="F20:BC20" si="6">SUM(F19:F19)</f>
        <v>#N/A</v>
      </c>
      <c r="G20" s="45" t="e">
        <f t="shared" si="6"/>
        <v>#N/A</v>
      </c>
      <c r="H20" s="45" t="e">
        <f t="shared" si="6"/>
        <v>#N/A</v>
      </c>
      <c r="I20" s="45" t="e">
        <f t="shared" si="6"/>
        <v>#N/A</v>
      </c>
      <c r="J20" s="45" t="e">
        <f t="shared" si="6"/>
        <v>#N/A</v>
      </c>
      <c r="K20" s="45" t="e">
        <f t="shared" si="6"/>
        <v>#N/A</v>
      </c>
      <c r="L20" s="45" t="e">
        <f t="shared" si="6"/>
        <v>#N/A</v>
      </c>
      <c r="M20" s="45" t="e">
        <f t="shared" si="6"/>
        <v>#N/A</v>
      </c>
      <c r="N20" s="45" t="e">
        <f t="shared" si="6"/>
        <v>#N/A</v>
      </c>
      <c r="O20" s="45" t="e">
        <f t="shared" si="6"/>
        <v>#N/A</v>
      </c>
      <c r="P20" s="45" t="e">
        <f t="shared" si="6"/>
        <v>#N/A</v>
      </c>
      <c r="Q20" s="45" t="e">
        <f t="shared" si="6"/>
        <v>#N/A</v>
      </c>
      <c r="R20" s="45" t="e">
        <f t="shared" si="6"/>
        <v>#N/A</v>
      </c>
      <c r="S20" s="45" t="e">
        <f t="shared" si="6"/>
        <v>#N/A</v>
      </c>
      <c r="T20" s="45" t="e">
        <f t="shared" si="6"/>
        <v>#N/A</v>
      </c>
      <c r="U20" s="45" t="e">
        <f t="shared" si="6"/>
        <v>#N/A</v>
      </c>
      <c r="V20" s="45" t="e">
        <f t="shared" si="6"/>
        <v>#N/A</v>
      </c>
      <c r="W20" s="45" t="e">
        <f t="shared" si="6"/>
        <v>#N/A</v>
      </c>
      <c r="X20" s="45" t="e">
        <f t="shared" si="6"/>
        <v>#N/A</v>
      </c>
      <c r="Y20" s="45" t="e">
        <f t="shared" si="6"/>
        <v>#N/A</v>
      </c>
      <c r="Z20" s="45" t="e">
        <f t="shared" si="6"/>
        <v>#N/A</v>
      </c>
      <c r="AA20" s="45" t="e">
        <f t="shared" si="6"/>
        <v>#N/A</v>
      </c>
      <c r="AB20" s="45" t="e">
        <f t="shared" si="6"/>
        <v>#N/A</v>
      </c>
      <c r="AC20" s="45" t="e">
        <f t="shared" si="6"/>
        <v>#N/A</v>
      </c>
      <c r="AD20" s="45" t="e">
        <f t="shared" si="6"/>
        <v>#N/A</v>
      </c>
      <c r="AE20" s="45" t="e">
        <f t="shared" si="6"/>
        <v>#N/A</v>
      </c>
      <c r="AF20" s="45" t="e">
        <f t="shared" si="6"/>
        <v>#N/A</v>
      </c>
      <c r="AG20" s="45" t="e">
        <f t="shared" si="6"/>
        <v>#N/A</v>
      </c>
      <c r="AH20" s="45" t="e">
        <f t="shared" si="6"/>
        <v>#N/A</v>
      </c>
      <c r="AI20" s="45" t="e">
        <f t="shared" si="6"/>
        <v>#N/A</v>
      </c>
      <c r="AJ20" s="45" t="e">
        <f t="shared" si="6"/>
        <v>#N/A</v>
      </c>
      <c r="AK20" s="45" t="e">
        <f t="shared" si="6"/>
        <v>#N/A</v>
      </c>
      <c r="AL20" s="45" t="e">
        <f t="shared" si="6"/>
        <v>#N/A</v>
      </c>
      <c r="AM20" s="45" t="e">
        <f t="shared" si="6"/>
        <v>#N/A</v>
      </c>
      <c r="AN20" s="45" t="e">
        <f t="shared" si="6"/>
        <v>#N/A</v>
      </c>
      <c r="AO20" s="45" t="e">
        <f t="shared" si="6"/>
        <v>#N/A</v>
      </c>
      <c r="AP20" s="45" t="e">
        <f t="shared" si="6"/>
        <v>#N/A</v>
      </c>
      <c r="AQ20" s="45" t="e">
        <f t="shared" si="6"/>
        <v>#N/A</v>
      </c>
      <c r="AR20" s="45" t="e">
        <f t="shared" si="6"/>
        <v>#N/A</v>
      </c>
      <c r="AS20" s="45" t="e">
        <f t="shared" si="6"/>
        <v>#N/A</v>
      </c>
      <c r="AT20" s="45" t="e">
        <f t="shared" si="6"/>
        <v>#N/A</v>
      </c>
      <c r="AU20" s="45" t="e">
        <f t="shared" si="6"/>
        <v>#N/A</v>
      </c>
      <c r="AV20" s="45" t="e">
        <f t="shared" si="6"/>
        <v>#N/A</v>
      </c>
      <c r="AW20" s="45" t="e">
        <f t="shared" si="6"/>
        <v>#N/A</v>
      </c>
      <c r="AX20" s="45" t="e">
        <f t="shared" si="6"/>
        <v>#N/A</v>
      </c>
      <c r="AY20" s="45" t="e">
        <f t="shared" si="6"/>
        <v>#N/A</v>
      </c>
      <c r="AZ20" s="45" t="e">
        <f t="shared" si="6"/>
        <v>#N/A</v>
      </c>
      <c r="BA20" s="45" t="e">
        <f t="shared" si="6"/>
        <v>#N/A</v>
      </c>
      <c r="BB20" s="45" t="e">
        <f t="shared" si="6"/>
        <v>#N/A</v>
      </c>
      <c r="BC20" s="45" t="e">
        <f t="shared" si="6"/>
        <v>#N/A</v>
      </c>
    </row>
    <row r="22" spans="1:55" ht="15" x14ac:dyDescent="0.2">
      <c r="A22" s="36" t="s">
        <v>51</v>
      </c>
    </row>
    <row r="24" spans="1:55" x14ac:dyDescent="0.2">
      <c r="A24" s="23" t="s">
        <v>3</v>
      </c>
      <c r="E24" s="11"/>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2">
      <c r="A25" s="37"/>
      <c r="C25" s="38" t="s">
        <v>6</v>
      </c>
      <c r="D25" s="87" t="s">
        <v>152</v>
      </c>
      <c r="E25" s="58">
        <f>EPCBaseYear</f>
        <v>0</v>
      </c>
      <c r="F25" s="292">
        <v>0</v>
      </c>
      <c r="G25" s="95">
        <f>F25</f>
        <v>0</v>
      </c>
      <c r="H25" s="95">
        <f t="shared" ref="H25:BC28" si="7">G25</f>
        <v>0</v>
      </c>
      <c r="I25" s="95">
        <f t="shared" si="7"/>
        <v>0</v>
      </c>
      <c r="J25" s="95">
        <f t="shared" si="7"/>
        <v>0</v>
      </c>
      <c r="K25" s="95">
        <f t="shared" si="7"/>
        <v>0</v>
      </c>
      <c r="L25" s="95">
        <f t="shared" si="7"/>
        <v>0</v>
      </c>
      <c r="M25" s="95">
        <f t="shared" si="7"/>
        <v>0</v>
      </c>
      <c r="N25" s="95">
        <f t="shared" si="7"/>
        <v>0</v>
      </c>
      <c r="O25" s="95">
        <f t="shared" si="7"/>
        <v>0</v>
      </c>
      <c r="P25" s="95">
        <f t="shared" si="7"/>
        <v>0</v>
      </c>
      <c r="Q25" s="95">
        <f t="shared" si="7"/>
        <v>0</v>
      </c>
      <c r="R25" s="95">
        <f t="shared" si="7"/>
        <v>0</v>
      </c>
      <c r="S25" s="95">
        <f t="shared" si="7"/>
        <v>0</v>
      </c>
      <c r="T25" s="95">
        <f t="shared" si="7"/>
        <v>0</v>
      </c>
      <c r="U25" s="95">
        <f t="shared" si="7"/>
        <v>0</v>
      </c>
      <c r="V25" s="95">
        <f t="shared" si="7"/>
        <v>0</v>
      </c>
      <c r="W25" s="95">
        <f t="shared" si="7"/>
        <v>0</v>
      </c>
      <c r="X25" s="95">
        <f t="shared" si="7"/>
        <v>0</v>
      </c>
      <c r="Y25" s="95">
        <f t="shared" si="7"/>
        <v>0</v>
      </c>
      <c r="Z25" s="95">
        <f t="shared" si="7"/>
        <v>0</v>
      </c>
      <c r="AA25" s="95">
        <f t="shared" si="7"/>
        <v>0</v>
      </c>
      <c r="AB25" s="95">
        <f t="shared" si="7"/>
        <v>0</v>
      </c>
      <c r="AC25" s="95">
        <f t="shared" si="7"/>
        <v>0</v>
      </c>
      <c r="AD25" s="95">
        <f t="shared" si="7"/>
        <v>0</v>
      </c>
      <c r="AE25" s="95">
        <f t="shared" si="7"/>
        <v>0</v>
      </c>
      <c r="AF25" s="95">
        <f t="shared" si="7"/>
        <v>0</v>
      </c>
      <c r="AG25" s="95">
        <f t="shared" si="7"/>
        <v>0</v>
      </c>
      <c r="AH25" s="95">
        <f t="shared" si="7"/>
        <v>0</v>
      </c>
      <c r="AI25" s="95">
        <f t="shared" si="7"/>
        <v>0</v>
      </c>
      <c r="AJ25" s="95">
        <f t="shared" si="7"/>
        <v>0</v>
      </c>
      <c r="AK25" s="95">
        <f t="shared" si="7"/>
        <v>0</v>
      </c>
      <c r="AL25" s="95">
        <f t="shared" si="7"/>
        <v>0</v>
      </c>
      <c r="AM25" s="95">
        <f t="shared" si="7"/>
        <v>0</v>
      </c>
      <c r="AN25" s="95">
        <f t="shared" si="7"/>
        <v>0</v>
      </c>
      <c r="AO25" s="95">
        <f t="shared" si="7"/>
        <v>0</v>
      </c>
      <c r="AP25" s="95">
        <f t="shared" si="7"/>
        <v>0</v>
      </c>
      <c r="AQ25" s="95">
        <f t="shared" si="7"/>
        <v>0</v>
      </c>
      <c r="AR25" s="95">
        <f t="shared" si="7"/>
        <v>0</v>
      </c>
      <c r="AS25" s="95">
        <f t="shared" si="7"/>
        <v>0</v>
      </c>
      <c r="AT25" s="95">
        <f t="shared" si="7"/>
        <v>0</v>
      </c>
      <c r="AU25" s="95">
        <f t="shared" si="7"/>
        <v>0</v>
      </c>
      <c r="AV25" s="95">
        <f t="shared" si="7"/>
        <v>0</v>
      </c>
      <c r="AW25" s="95">
        <f t="shared" si="7"/>
        <v>0</v>
      </c>
      <c r="AX25" s="95">
        <f t="shared" si="7"/>
        <v>0</v>
      </c>
      <c r="AY25" s="95">
        <f t="shared" si="7"/>
        <v>0</v>
      </c>
      <c r="AZ25" s="95">
        <f t="shared" si="7"/>
        <v>0</v>
      </c>
      <c r="BA25" s="95">
        <f t="shared" si="7"/>
        <v>0</v>
      </c>
      <c r="BB25" s="95">
        <f t="shared" si="7"/>
        <v>0</v>
      </c>
      <c r="BC25" s="95">
        <f t="shared" si="7"/>
        <v>0</v>
      </c>
    </row>
    <row r="26" spans="1:55" x14ac:dyDescent="0.2">
      <c r="A26" s="37"/>
      <c r="C26" s="38" t="s">
        <v>7</v>
      </c>
      <c r="D26" s="87"/>
      <c r="E26" s="58">
        <f>EPCBaseYear</f>
        <v>0</v>
      </c>
      <c r="F26" s="88">
        <v>0</v>
      </c>
      <c r="G26" s="95">
        <f>F26</f>
        <v>0</v>
      </c>
      <c r="H26" s="95">
        <f t="shared" si="7"/>
        <v>0</v>
      </c>
      <c r="I26" s="95">
        <f t="shared" si="7"/>
        <v>0</v>
      </c>
      <c r="J26" s="95">
        <f t="shared" si="7"/>
        <v>0</v>
      </c>
      <c r="K26" s="95">
        <f t="shared" si="7"/>
        <v>0</v>
      </c>
      <c r="L26" s="95">
        <f t="shared" si="7"/>
        <v>0</v>
      </c>
      <c r="M26" s="95">
        <f t="shared" si="7"/>
        <v>0</v>
      </c>
      <c r="N26" s="95">
        <f t="shared" si="7"/>
        <v>0</v>
      </c>
      <c r="O26" s="95">
        <f t="shared" si="7"/>
        <v>0</v>
      </c>
      <c r="P26" s="95">
        <f t="shared" si="7"/>
        <v>0</v>
      </c>
      <c r="Q26" s="95">
        <f t="shared" si="7"/>
        <v>0</v>
      </c>
      <c r="R26" s="95">
        <f t="shared" si="7"/>
        <v>0</v>
      </c>
      <c r="S26" s="95">
        <f t="shared" si="7"/>
        <v>0</v>
      </c>
      <c r="T26" s="95">
        <f t="shared" si="7"/>
        <v>0</v>
      </c>
      <c r="U26" s="95">
        <f t="shared" si="7"/>
        <v>0</v>
      </c>
      <c r="V26" s="95">
        <f t="shared" si="7"/>
        <v>0</v>
      </c>
      <c r="W26" s="95">
        <f t="shared" si="7"/>
        <v>0</v>
      </c>
      <c r="X26" s="95">
        <f t="shared" si="7"/>
        <v>0</v>
      </c>
      <c r="Y26" s="95">
        <f t="shared" si="7"/>
        <v>0</v>
      </c>
      <c r="Z26" s="95">
        <f t="shared" si="7"/>
        <v>0</v>
      </c>
      <c r="AA26" s="95">
        <f t="shared" si="7"/>
        <v>0</v>
      </c>
      <c r="AB26" s="95">
        <f t="shared" si="7"/>
        <v>0</v>
      </c>
      <c r="AC26" s="95">
        <f t="shared" si="7"/>
        <v>0</v>
      </c>
      <c r="AD26" s="95">
        <f t="shared" si="7"/>
        <v>0</v>
      </c>
      <c r="AE26" s="95">
        <f t="shared" si="7"/>
        <v>0</v>
      </c>
      <c r="AF26" s="95">
        <f t="shared" si="7"/>
        <v>0</v>
      </c>
      <c r="AG26" s="95">
        <f t="shared" si="7"/>
        <v>0</v>
      </c>
      <c r="AH26" s="95">
        <f t="shared" si="7"/>
        <v>0</v>
      </c>
      <c r="AI26" s="95">
        <f t="shared" si="7"/>
        <v>0</v>
      </c>
      <c r="AJ26" s="95">
        <f t="shared" si="7"/>
        <v>0</v>
      </c>
      <c r="AK26" s="95">
        <f t="shared" si="7"/>
        <v>0</v>
      </c>
      <c r="AL26" s="95">
        <f t="shared" si="7"/>
        <v>0</v>
      </c>
      <c r="AM26" s="95">
        <f t="shared" si="7"/>
        <v>0</v>
      </c>
      <c r="AN26" s="95">
        <f t="shared" si="7"/>
        <v>0</v>
      </c>
      <c r="AO26" s="95">
        <f t="shared" si="7"/>
        <v>0</v>
      </c>
      <c r="AP26" s="95">
        <f t="shared" si="7"/>
        <v>0</v>
      </c>
      <c r="AQ26" s="95">
        <f t="shared" si="7"/>
        <v>0</v>
      </c>
      <c r="AR26" s="95">
        <f t="shared" si="7"/>
        <v>0</v>
      </c>
      <c r="AS26" s="95">
        <f t="shared" si="7"/>
        <v>0</v>
      </c>
      <c r="AT26" s="95">
        <f t="shared" si="7"/>
        <v>0</v>
      </c>
      <c r="AU26" s="95">
        <f t="shared" si="7"/>
        <v>0</v>
      </c>
      <c r="AV26" s="95">
        <f t="shared" si="7"/>
        <v>0</v>
      </c>
      <c r="AW26" s="95">
        <f t="shared" si="7"/>
        <v>0</v>
      </c>
      <c r="AX26" s="95">
        <f t="shared" si="7"/>
        <v>0</v>
      </c>
      <c r="AY26" s="95">
        <f t="shared" si="7"/>
        <v>0</v>
      </c>
      <c r="AZ26" s="95">
        <f t="shared" si="7"/>
        <v>0</v>
      </c>
      <c r="BA26" s="95">
        <f t="shared" si="7"/>
        <v>0</v>
      </c>
      <c r="BB26" s="95">
        <f t="shared" si="7"/>
        <v>0</v>
      </c>
      <c r="BC26" s="95">
        <f t="shared" si="7"/>
        <v>0</v>
      </c>
    </row>
    <row r="27" spans="1:55" x14ac:dyDescent="0.2">
      <c r="A27" s="37"/>
      <c r="C27" s="38" t="s">
        <v>8</v>
      </c>
      <c r="D27" s="87"/>
      <c r="E27" s="58">
        <f>EPCBaseYear</f>
        <v>0</v>
      </c>
      <c r="F27" s="88">
        <v>0</v>
      </c>
      <c r="G27" s="95">
        <f>F27</f>
        <v>0</v>
      </c>
      <c r="H27" s="95">
        <f t="shared" si="7"/>
        <v>0</v>
      </c>
      <c r="I27" s="95">
        <f t="shared" si="7"/>
        <v>0</v>
      </c>
      <c r="J27" s="95">
        <f t="shared" si="7"/>
        <v>0</v>
      </c>
      <c r="K27" s="95">
        <f t="shared" si="7"/>
        <v>0</v>
      </c>
      <c r="L27" s="95">
        <f t="shared" si="7"/>
        <v>0</v>
      </c>
      <c r="M27" s="95">
        <f t="shared" si="7"/>
        <v>0</v>
      </c>
      <c r="N27" s="95">
        <f t="shared" si="7"/>
        <v>0</v>
      </c>
      <c r="O27" s="95">
        <f t="shared" si="7"/>
        <v>0</v>
      </c>
      <c r="P27" s="95">
        <f t="shared" si="7"/>
        <v>0</v>
      </c>
      <c r="Q27" s="95">
        <f t="shared" si="7"/>
        <v>0</v>
      </c>
      <c r="R27" s="95">
        <f t="shared" si="7"/>
        <v>0</v>
      </c>
      <c r="S27" s="95">
        <f t="shared" si="7"/>
        <v>0</v>
      </c>
      <c r="T27" s="95">
        <f t="shared" si="7"/>
        <v>0</v>
      </c>
      <c r="U27" s="95">
        <f t="shared" si="7"/>
        <v>0</v>
      </c>
      <c r="V27" s="95">
        <f t="shared" si="7"/>
        <v>0</v>
      </c>
      <c r="W27" s="95">
        <f t="shared" si="7"/>
        <v>0</v>
      </c>
      <c r="X27" s="95">
        <f t="shared" si="7"/>
        <v>0</v>
      </c>
      <c r="Y27" s="95">
        <f t="shared" si="7"/>
        <v>0</v>
      </c>
      <c r="Z27" s="95">
        <f t="shared" si="7"/>
        <v>0</v>
      </c>
      <c r="AA27" s="95">
        <f t="shared" si="7"/>
        <v>0</v>
      </c>
      <c r="AB27" s="95">
        <f t="shared" si="7"/>
        <v>0</v>
      </c>
      <c r="AC27" s="95">
        <f t="shared" si="7"/>
        <v>0</v>
      </c>
      <c r="AD27" s="95">
        <f t="shared" si="7"/>
        <v>0</v>
      </c>
      <c r="AE27" s="95">
        <f t="shared" si="7"/>
        <v>0</v>
      </c>
      <c r="AF27" s="95">
        <f t="shared" si="7"/>
        <v>0</v>
      </c>
      <c r="AG27" s="95">
        <f t="shared" si="7"/>
        <v>0</v>
      </c>
      <c r="AH27" s="95">
        <f t="shared" si="7"/>
        <v>0</v>
      </c>
      <c r="AI27" s="95">
        <f t="shared" si="7"/>
        <v>0</v>
      </c>
      <c r="AJ27" s="95">
        <f t="shared" si="7"/>
        <v>0</v>
      </c>
      <c r="AK27" s="95">
        <f t="shared" si="7"/>
        <v>0</v>
      </c>
      <c r="AL27" s="95">
        <f t="shared" si="7"/>
        <v>0</v>
      </c>
      <c r="AM27" s="95">
        <f t="shared" si="7"/>
        <v>0</v>
      </c>
      <c r="AN27" s="95">
        <f t="shared" si="7"/>
        <v>0</v>
      </c>
      <c r="AO27" s="95">
        <f t="shared" si="7"/>
        <v>0</v>
      </c>
      <c r="AP27" s="95">
        <f t="shared" si="7"/>
        <v>0</v>
      </c>
      <c r="AQ27" s="95">
        <f t="shared" si="7"/>
        <v>0</v>
      </c>
      <c r="AR27" s="95">
        <f t="shared" si="7"/>
        <v>0</v>
      </c>
      <c r="AS27" s="95">
        <f t="shared" si="7"/>
        <v>0</v>
      </c>
      <c r="AT27" s="95">
        <f t="shared" si="7"/>
        <v>0</v>
      </c>
      <c r="AU27" s="95">
        <f t="shared" si="7"/>
        <v>0</v>
      </c>
      <c r="AV27" s="95">
        <f t="shared" si="7"/>
        <v>0</v>
      </c>
      <c r="AW27" s="95">
        <f t="shared" si="7"/>
        <v>0</v>
      </c>
      <c r="AX27" s="95">
        <f t="shared" si="7"/>
        <v>0</v>
      </c>
      <c r="AY27" s="95">
        <f t="shared" si="7"/>
        <v>0</v>
      </c>
      <c r="AZ27" s="95">
        <f t="shared" si="7"/>
        <v>0</v>
      </c>
      <c r="BA27" s="95">
        <f t="shared" si="7"/>
        <v>0</v>
      </c>
      <c r="BB27" s="95">
        <f t="shared" si="7"/>
        <v>0</v>
      </c>
      <c r="BC27" s="95">
        <f t="shared" si="7"/>
        <v>0</v>
      </c>
    </row>
    <row r="28" spans="1:55" x14ac:dyDescent="0.2">
      <c r="A28" s="37"/>
      <c r="C28" s="38" t="s">
        <v>9</v>
      </c>
      <c r="D28" s="87"/>
      <c r="E28" s="58">
        <f>EPCBaseYear</f>
        <v>0</v>
      </c>
      <c r="F28" s="88">
        <v>0</v>
      </c>
      <c r="G28" s="95">
        <f>F28</f>
        <v>0</v>
      </c>
      <c r="H28" s="95">
        <f t="shared" si="7"/>
        <v>0</v>
      </c>
      <c r="I28" s="95">
        <f t="shared" si="7"/>
        <v>0</v>
      </c>
      <c r="J28" s="95">
        <f t="shared" si="7"/>
        <v>0</v>
      </c>
      <c r="K28" s="95">
        <f t="shared" si="7"/>
        <v>0</v>
      </c>
      <c r="L28" s="95">
        <f t="shared" si="7"/>
        <v>0</v>
      </c>
      <c r="M28" s="95">
        <f t="shared" si="7"/>
        <v>0</v>
      </c>
      <c r="N28" s="95">
        <f t="shared" si="7"/>
        <v>0</v>
      </c>
      <c r="O28" s="95">
        <f t="shared" si="7"/>
        <v>0</v>
      </c>
      <c r="P28" s="95">
        <f t="shared" si="7"/>
        <v>0</v>
      </c>
      <c r="Q28" s="95">
        <f t="shared" si="7"/>
        <v>0</v>
      </c>
      <c r="R28" s="95">
        <f t="shared" si="7"/>
        <v>0</v>
      </c>
      <c r="S28" s="95">
        <f t="shared" si="7"/>
        <v>0</v>
      </c>
      <c r="T28" s="95">
        <f t="shared" si="7"/>
        <v>0</v>
      </c>
      <c r="U28" s="95">
        <f t="shared" si="7"/>
        <v>0</v>
      </c>
      <c r="V28" s="95">
        <f t="shared" si="7"/>
        <v>0</v>
      </c>
      <c r="W28" s="95">
        <f t="shared" si="7"/>
        <v>0</v>
      </c>
      <c r="X28" s="95">
        <f t="shared" si="7"/>
        <v>0</v>
      </c>
      <c r="Y28" s="95">
        <f t="shared" si="7"/>
        <v>0</v>
      </c>
      <c r="Z28" s="95">
        <f t="shared" si="7"/>
        <v>0</v>
      </c>
      <c r="AA28" s="95">
        <f t="shared" si="7"/>
        <v>0</v>
      </c>
      <c r="AB28" s="95">
        <f t="shared" si="7"/>
        <v>0</v>
      </c>
      <c r="AC28" s="95">
        <f t="shared" si="7"/>
        <v>0</v>
      </c>
      <c r="AD28" s="95">
        <f t="shared" si="7"/>
        <v>0</v>
      </c>
      <c r="AE28" s="95">
        <f t="shared" si="7"/>
        <v>0</v>
      </c>
      <c r="AF28" s="95">
        <f t="shared" si="7"/>
        <v>0</v>
      </c>
      <c r="AG28" s="95">
        <f t="shared" si="7"/>
        <v>0</v>
      </c>
      <c r="AH28" s="95">
        <f t="shared" si="7"/>
        <v>0</v>
      </c>
      <c r="AI28" s="95">
        <f t="shared" si="7"/>
        <v>0</v>
      </c>
      <c r="AJ28" s="95">
        <f t="shared" si="7"/>
        <v>0</v>
      </c>
      <c r="AK28" s="95">
        <f t="shared" si="7"/>
        <v>0</v>
      </c>
      <c r="AL28" s="95">
        <f t="shared" si="7"/>
        <v>0</v>
      </c>
      <c r="AM28" s="95">
        <f t="shared" si="7"/>
        <v>0</v>
      </c>
      <c r="AN28" s="95">
        <f t="shared" si="7"/>
        <v>0</v>
      </c>
      <c r="AO28" s="95">
        <f t="shared" si="7"/>
        <v>0</v>
      </c>
      <c r="AP28" s="95">
        <f t="shared" si="7"/>
        <v>0</v>
      </c>
      <c r="AQ28" s="95">
        <f t="shared" si="7"/>
        <v>0</v>
      </c>
      <c r="AR28" s="95">
        <f t="shared" si="7"/>
        <v>0</v>
      </c>
      <c r="AS28" s="95">
        <f t="shared" si="7"/>
        <v>0</v>
      </c>
      <c r="AT28" s="95">
        <f t="shared" si="7"/>
        <v>0</v>
      </c>
      <c r="AU28" s="95">
        <f t="shared" si="7"/>
        <v>0</v>
      </c>
      <c r="AV28" s="95">
        <f t="shared" si="7"/>
        <v>0</v>
      </c>
      <c r="AW28" s="95">
        <f t="shared" si="7"/>
        <v>0</v>
      </c>
      <c r="AX28" s="95">
        <f t="shared" si="7"/>
        <v>0</v>
      </c>
      <c r="AY28" s="95">
        <f t="shared" si="7"/>
        <v>0</v>
      </c>
      <c r="AZ28" s="95">
        <f t="shared" si="7"/>
        <v>0</v>
      </c>
      <c r="BA28" s="95">
        <f t="shared" si="7"/>
        <v>0</v>
      </c>
      <c r="BB28" s="95">
        <f t="shared" si="7"/>
        <v>0</v>
      </c>
      <c r="BC28" s="95">
        <f t="shared" si="7"/>
        <v>0</v>
      </c>
    </row>
    <row r="29" spans="1:55" x14ac:dyDescent="0.2">
      <c r="A29" s="37"/>
      <c r="C29" s="57"/>
      <c r="D29" s="57" t="s">
        <v>67</v>
      </c>
      <c r="E29" s="58">
        <f>EPCBaseYear</f>
        <v>0</v>
      </c>
      <c r="F29" s="57">
        <f>SUM(F25:F28)</f>
        <v>0</v>
      </c>
      <c r="G29" s="57">
        <f t="shared" ref="G29:BC29" si="8">SUM(G25:G28)</f>
        <v>0</v>
      </c>
      <c r="H29" s="57">
        <f t="shared" si="8"/>
        <v>0</v>
      </c>
      <c r="I29" s="57">
        <f t="shared" si="8"/>
        <v>0</v>
      </c>
      <c r="J29" s="57">
        <f t="shared" si="8"/>
        <v>0</v>
      </c>
      <c r="K29" s="57">
        <f t="shared" si="8"/>
        <v>0</v>
      </c>
      <c r="L29" s="57">
        <f t="shared" si="8"/>
        <v>0</v>
      </c>
      <c r="M29" s="57">
        <f t="shared" si="8"/>
        <v>0</v>
      </c>
      <c r="N29" s="57">
        <f t="shared" si="8"/>
        <v>0</v>
      </c>
      <c r="O29" s="57">
        <f t="shared" si="8"/>
        <v>0</v>
      </c>
      <c r="P29" s="57">
        <f t="shared" si="8"/>
        <v>0</v>
      </c>
      <c r="Q29" s="57">
        <f t="shared" si="8"/>
        <v>0</v>
      </c>
      <c r="R29" s="57">
        <f t="shared" si="8"/>
        <v>0</v>
      </c>
      <c r="S29" s="57">
        <f t="shared" si="8"/>
        <v>0</v>
      </c>
      <c r="T29" s="57">
        <f t="shared" si="8"/>
        <v>0</v>
      </c>
      <c r="U29" s="57">
        <f t="shared" si="8"/>
        <v>0</v>
      </c>
      <c r="V29" s="57">
        <f t="shared" si="8"/>
        <v>0</v>
      </c>
      <c r="W29" s="57">
        <f t="shared" si="8"/>
        <v>0</v>
      </c>
      <c r="X29" s="57">
        <f t="shared" si="8"/>
        <v>0</v>
      </c>
      <c r="Y29" s="57">
        <f t="shared" si="8"/>
        <v>0</v>
      </c>
      <c r="Z29" s="57">
        <f t="shared" si="8"/>
        <v>0</v>
      </c>
      <c r="AA29" s="57">
        <f t="shared" si="8"/>
        <v>0</v>
      </c>
      <c r="AB29" s="57">
        <f t="shared" si="8"/>
        <v>0</v>
      </c>
      <c r="AC29" s="57">
        <f t="shared" si="8"/>
        <v>0</v>
      </c>
      <c r="AD29" s="57">
        <f t="shared" si="8"/>
        <v>0</v>
      </c>
      <c r="AE29" s="57">
        <f t="shared" si="8"/>
        <v>0</v>
      </c>
      <c r="AF29" s="57">
        <f t="shared" si="8"/>
        <v>0</v>
      </c>
      <c r="AG29" s="57">
        <f t="shared" si="8"/>
        <v>0</v>
      </c>
      <c r="AH29" s="57">
        <f t="shared" si="8"/>
        <v>0</v>
      </c>
      <c r="AI29" s="57">
        <f t="shared" si="8"/>
        <v>0</v>
      </c>
      <c r="AJ29" s="57">
        <f t="shared" si="8"/>
        <v>0</v>
      </c>
      <c r="AK29" s="57">
        <f t="shared" si="8"/>
        <v>0</v>
      </c>
      <c r="AL29" s="57">
        <f t="shared" si="8"/>
        <v>0</v>
      </c>
      <c r="AM29" s="57">
        <f t="shared" si="8"/>
        <v>0</v>
      </c>
      <c r="AN29" s="57">
        <f t="shared" si="8"/>
        <v>0</v>
      </c>
      <c r="AO29" s="57">
        <f t="shared" si="8"/>
        <v>0</v>
      </c>
      <c r="AP29" s="57">
        <f t="shared" si="8"/>
        <v>0</v>
      </c>
      <c r="AQ29" s="57">
        <f t="shared" si="8"/>
        <v>0</v>
      </c>
      <c r="AR29" s="57">
        <f t="shared" si="8"/>
        <v>0</v>
      </c>
      <c r="AS29" s="57">
        <f t="shared" si="8"/>
        <v>0</v>
      </c>
      <c r="AT29" s="57">
        <f t="shared" si="8"/>
        <v>0</v>
      </c>
      <c r="AU29" s="57">
        <f t="shared" si="8"/>
        <v>0</v>
      </c>
      <c r="AV29" s="57">
        <f t="shared" si="8"/>
        <v>0</v>
      </c>
      <c r="AW29" s="57">
        <f t="shared" si="8"/>
        <v>0</v>
      </c>
      <c r="AX29" s="57">
        <f t="shared" si="8"/>
        <v>0</v>
      </c>
      <c r="AY29" s="57">
        <f t="shared" si="8"/>
        <v>0</v>
      </c>
      <c r="AZ29" s="57">
        <f t="shared" si="8"/>
        <v>0</v>
      </c>
      <c r="BA29" s="57">
        <f t="shared" si="8"/>
        <v>0</v>
      </c>
      <c r="BB29" s="57">
        <f t="shared" si="8"/>
        <v>0</v>
      </c>
      <c r="BC29" s="57">
        <f t="shared" si="8"/>
        <v>0</v>
      </c>
    </row>
    <row r="30" spans="1:55" x14ac:dyDescent="0.2">
      <c r="A30" s="37"/>
      <c r="C30" s="57"/>
      <c r="D30" s="57" t="s">
        <v>69</v>
      </c>
      <c r="E30" s="81">
        <f>CostEscalOM</f>
        <v>0</v>
      </c>
      <c r="F30" s="57">
        <f>F29*(1+RateSQ)^(F$5-EPCBaseYear)</f>
        <v>0</v>
      </c>
      <c r="G30" s="57">
        <f>G29*(1+RateSQ)^(G$5-EPCBaseYear)</f>
        <v>0</v>
      </c>
      <c r="H30" s="57">
        <f t="shared" ref="H30:BC30" si="9">H29*(1+RateSQ)^(H$5-EPCBaseYear)</f>
        <v>0</v>
      </c>
      <c r="I30" s="57">
        <f t="shared" si="9"/>
        <v>0</v>
      </c>
      <c r="J30" s="57">
        <f t="shared" si="9"/>
        <v>0</v>
      </c>
      <c r="K30" s="57">
        <f t="shared" si="9"/>
        <v>0</v>
      </c>
      <c r="L30" s="57">
        <f t="shared" si="9"/>
        <v>0</v>
      </c>
      <c r="M30" s="57">
        <f t="shared" si="9"/>
        <v>0</v>
      </c>
      <c r="N30" s="57">
        <f t="shared" si="9"/>
        <v>0</v>
      </c>
      <c r="O30" s="57">
        <f t="shared" si="9"/>
        <v>0</v>
      </c>
      <c r="P30" s="57">
        <f t="shared" si="9"/>
        <v>0</v>
      </c>
      <c r="Q30" s="57">
        <f t="shared" si="9"/>
        <v>0</v>
      </c>
      <c r="R30" s="57">
        <f t="shared" si="9"/>
        <v>0</v>
      </c>
      <c r="S30" s="57">
        <f t="shared" si="9"/>
        <v>0</v>
      </c>
      <c r="T30" s="57">
        <f t="shared" si="9"/>
        <v>0</v>
      </c>
      <c r="U30" s="57">
        <f t="shared" si="9"/>
        <v>0</v>
      </c>
      <c r="V30" s="57">
        <f t="shared" si="9"/>
        <v>0</v>
      </c>
      <c r="W30" s="57">
        <f t="shared" si="9"/>
        <v>0</v>
      </c>
      <c r="X30" s="57">
        <f t="shared" si="9"/>
        <v>0</v>
      </c>
      <c r="Y30" s="57">
        <f t="shared" si="9"/>
        <v>0</v>
      </c>
      <c r="Z30" s="57">
        <f t="shared" si="9"/>
        <v>0</v>
      </c>
      <c r="AA30" s="57">
        <f t="shared" si="9"/>
        <v>0</v>
      </c>
      <c r="AB30" s="57">
        <f t="shared" si="9"/>
        <v>0</v>
      </c>
      <c r="AC30" s="57">
        <f t="shared" si="9"/>
        <v>0</v>
      </c>
      <c r="AD30" s="57">
        <f t="shared" si="9"/>
        <v>0</v>
      </c>
      <c r="AE30" s="57">
        <f t="shared" si="9"/>
        <v>0</v>
      </c>
      <c r="AF30" s="57">
        <f t="shared" si="9"/>
        <v>0</v>
      </c>
      <c r="AG30" s="57">
        <f t="shared" si="9"/>
        <v>0</v>
      </c>
      <c r="AH30" s="57">
        <f t="shared" si="9"/>
        <v>0</v>
      </c>
      <c r="AI30" s="57">
        <f t="shared" si="9"/>
        <v>0</v>
      </c>
      <c r="AJ30" s="57">
        <f t="shared" si="9"/>
        <v>0</v>
      </c>
      <c r="AK30" s="57">
        <f t="shared" si="9"/>
        <v>0</v>
      </c>
      <c r="AL30" s="57">
        <f t="shared" si="9"/>
        <v>0</v>
      </c>
      <c r="AM30" s="57">
        <f t="shared" si="9"/>
        <v>0</v>
      </c>
      <c r="AN30" s="57">
        <f t="shared" si="9"/>
        <v>0</v>
      </c>
      <c r="AO30" s="57">
        <f t="shared" si="9"/>
        <v>0</v>
      </c>
      <c r="AP30" s="57">
        <f t="shared" si="9"/>
        <v>0</v>
      </c>
      <c r="AQ30" s="57">
        <f t="shared" si="9"/>
        <v>0</v>
      </c>
      <c r="AR30" s="57">
        <f t="shared" si="9"/>
        <v>0</v>
      </c>
      <c r="AS30" s="57">
        <f t="shared" si="9"/>
        <v>0</v>
      </c>
      <c r="AT30" s="57">
        <f t="shared" si="9"/>
        <v>0</v>
      </c>
      <c r="AU30" s="57">
        <f t="shared" si="9"/>
        <v>0</v>
      </c>
      <c r="AV30" s="57">
        <f t="shared" si="9"/>
        <v>0</v>
      </c>
      <c r="AW30" s="57">
        <f t="shared" si="9"/>
        <v>0</v>
      </c>
      <c r="AX30" s="57">
        <f t="shared" si="9"/>
        <v>0</v>
      </c>
      <c r="AY30" s="57">
        <f t="shared" si="9"/>
        <v>0</v>
      </c>
      <c r="AZ30" s="57">
        <f t="shared" si="9"/>
        <v>0</v>
      </c>
      <c r="BA30" s="57">
        <f t="shared" si="9"/>
        <v>0</v>
      </c>
      <c r="BB30" s="57">
        <f t="shared" si="9"/>
        <v>0</v>
      </c>
      <c r="BC30" s="57">
        <f t="shared" si="9"/>
        <v>0</v>
      </c>
    </row>
    <row r="31" spans="1:55" x14ac:dyDescent="0.2">
      <c r="A31" s="23"/>
      <c r="C31" s="38"/>
      <c r="D31" s="23"/>
      <c r="E31" s="23"/>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x14ac:dyDescent="0.2">
      <c r="A32" s="23"/>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8" x14ac:dyDescent="0.2">
      <c r="A33" s="23"/>
      <c r="C33" s="38"/>
    </row>
    <row r="34" spans="1:58" x14ac:dyDescent="0.2">
      <c r="A34" s="23"/>
      <c r="C34" s="38"/>
    </row>
    <row r="35" spans="1:58" x14ac:dyDescent="0.2">
      <c r="A35" s="23" t="s">
        <v>53</v>
      </c>
      <c r="C35" s="38"/>
    </row>
    <row r="36" spans="1:58" x14ac:dyDescent="0.2">
      <c r="A36" s="23"/>
      <c r="B36" s="23" t="s">
        <v>73</v>
      </c>
      <c r="E36" s="58"/>
    </row>
    <row r="37" spans="1:58" x14ac:dyDescent="0.2">
      <c r="C37" s="190" t="s">
        <v>0</v>
      </c>
      <c r="D37" s="10"/>
      <c r="F37" s="57" t="e">
        <f>F54</f>
        <v>#N/A</v>
      </c>
      <c r="G37" s="57" t="e">
        <f t="shared" ref="G37:BC37" si="10">G54</f>
        <v>#N/A</v>
      </c>
      <c r="H37" s="57" t="e">
        <f t="shared" si="10"/>
        <v>#N/A</v>
      </c>
      <c r="I37" s="57" t="e">
        <f t="shared" si="10"/>
        <v>#N/A</v>
      </c>
      <c r="J37" s="57" t="e">
        <f t="shared" si="10"/>
        <v>#N/A</v>
      </c>
      <c r="K37" s="57" t="e">
        <f t="shared" si="10"/>
        <v>#N/A</v>
      </c>
      <c r="L37" s="57" t="e">
        <f t="shared" si="10"/>
        <v>#N/A</v>
      </c>
      <c r="M37" s="57" t="e">
        <f t="shared" si="10"/>
        <v>#N/A</v>
      </c>
      <c r="N37" s="57" t="e">
        <f t="shared" si="10"/>
        <v>#N/A</v>
      </c>
      <c r="O37" s="57" t="e">
        <f t="shared" si="10"/>
        <v>#N/A</v>
      </c>
      <c r="P37" s="57" t="e">
        <f t="shared" si="10"/>
        <v>#N/A</v>
      </c>
      <c r="Q37" s="57" t="e">
        <f t="shared" si="10"/>
        <v>#N/A</v>
      </c>
      <c r="R37" s="57" t="e">
        <f t="shared" si="10"/>
        <v>#N/A</v>
      </c>
      <c r="S37" s="57" t="e">
        <f t="shared" si="10"/>
        <v>#N/A</v>
      </c>
      <c r="T37" s="57" t="e">
        <f t="shared" si="10"/>
        <v>#N/A</v>
      </c>
      <c r="U37" s="57" t="e">
        <f t="shared" si="10"/>
        <v>#N/A</v>
      </c>
      <c r="V37" s="57" t="e">
        <f t="shared" si="10"/>
        <v>#N/A</v>
      </c>
      <c r="W37" s="57" t="e">
        <f t="shared" si="10"/>
        <v>#N/A</v>
      </c>
      <c r="X37" s="57" t="e">
        <f t="shared" si="10"/>
        <v>#N/A</v>
      </c>
      <c r="Y37" s="57" t="e">
        <f t="shared" si="10"/>
        <v>#N/A</v>
      </c>
      <c r="Z37" s="57" t="e">
        <f t="shared" si="10"/>
        <v>#N/A</v>
      </c>
      <c r="AA37" s="57" t="e">
        <f t="shared" si="10"/>
        <v>#N/A</v>
      </c>
      <c r="AB37" s="57" t="e">
        <f t="shared" si="10"/>
        <v>#N/A</v>
      </c>
      <c r="AC37" s="57" t="e">
        <f t="shared" si="10"/>
        <v>#N/A</v>
      </c>
      <c r="AD37" s="57" t="e">
        <f t="shared" si="10"/>
        <v>#N/A</v>
      </c>
      <c r="AE37" s="57" t="e">
        <f t="shared" si="10"/>
        <v>#N/A</v>
      </c>
      <c r="AF37" s="57" t="e">
        <f t="shared" si="10"/>
        <v>#N/A</v>
      </c>
      <c r="AG37" s="57" t="e">
        <f t="shared" si="10"/>
        <v>#N/A</v>
      </c>
      <c r="AH37" s="57" t="e">
        <f t="shared" si="10"/>
        <v>#N/A</v>
      </c>
      <c r="AI37" s="57" t="e">
        <f t="shared" si="10"/>
        <v>#N/A</v>
      </c>
      <c r="AJ37" s="57" t="e">
        <f t="shared" si="10"/>
        <v>#N/A</v>
      </c>
      <c r="AK37" s="57" t="e">
        <f t="shared" si="10"/>
        <v>#N/A</v>
      </c>
      <c r="AL37" s="57" t="e">
        <f t="shared" si="10"/>
        <v>#N/A</v>
      </c>
      <c r="AM37" s="57" t="e">
        <f t="shared" si="10"/>
        <v>#N/A</v>
      </c>
      <c r="AN37" s="57" t="e">
        <f t="shared" si="10"/>
        <v>#N/A</v>
      </c>
      <c r="AO37" s="57" t="e">
        <f t="shared" si="10"/>
        <v>#N/A</v>
      </c>
      <c r="AP37" s="57" t="e">
        <f t="shared" si="10"/>
        <v>#N/A</v>
      </c>
      <c r="AQ37" s="57" t="e">
        <f t="shared" si="10"/>
        <v>#N/A</v>
      </c>
      <c r="AR37" s="57" t="e">
        <f t="shared" si="10"/>
        <v>#N/A</v>
      </c>
      <c r="AS37" s="57" t="e">
        <f t="shared" si="10"/>
        <v>#N/A</v>
      </c>
      <c r="AT37" s="57" t="e">
        <f t="shared" si="10"/>
        <v>#N/A</v>
      </c>
      <c r="AU37" s="57" t="e">
        <f t="shared" si="10"/>
        <v>#N/A</v>
      </c>
      <c r="AV37" s="57" t="e">
        <f t="shared" si="10"/>
        <v>#N/A</v>
      </c>
      <c r="AW37" s="57" t="e">
        <f t="shared" si="10"/>
        <v>#N/A</v>
      </c>
      <c r="AX37" s="57" t="e">
        <f t="shared" si="10"/>
        <v>#N/A</v>
      </c>
      <c r="AY37" s="57" t="e">
        <f t="shared" si="10"/>
        <v>#N/A</v>
      </c>
      <c r="AZ37" s="57" t="e">
        <f t="shared" si="10"/>
        <v>#N/A</v>
      </c>
      <c r="BA37" s="57" t="e">
        <f t="shared" si="10"/>
        <v>#N/A</v>
      </c>
      <c r="BB37" s="57" t="e">
        <f t="shared" si="10"/>
        <v>#N/A</v>
      </c>
      <c r="BC37" s="57" t="e">
        <f t="shared" si="10"/>
        <v>#N/A</v>
      </c>
    </row>
    <row r="38" spans="1:58" x14ac:dyDescent="0.2">
      <c r="C38" s="190" t="s">
        <v>54</v>
      </c>
      <c r="D38" s="10"/>
      <c r="F38" s="43">
        <f>F64</f>
        <v>0</v>
      </c>
      <c r="G38" s="43">
        <f t="shared" ref="G38:BC38" si="11">G64</f>
        <v>0</v>
      </c>
      <c r="H38" s="43">
        <f t="shared" si="11"/>
        <v>0</v>
      </c>
      <c r="I38" s="43">
        <f t="shared" si="11"/>
        <v>0</v>
      </c>
      <c r="J38" s="43">
        <f t="shared" si="11"/>
        <v>0</v>
      </c>
      <c r="K38" s="43">
        <f t="shared" si="11"/>
        <v>0</v>
      </c>
      <c r="L38" s="43">
        <f t="shared" si="11"/>
        <v>0</v>
      </c>
      <c r="M38" s="43">
        <f t="shared" si="11"/>
        <v>0</v>
      </c>
      <c r="N38" s="43">
        <f t="shared" si="11"/>
        <v>0</v>
      </c>
      <c r="O38" s="43">
        <f t="shared" si="11"/>
        <v>0</v>
      </c>
      <c r="P38" s="43">
        <f t="shared" si="11"/>
        <v>0</v>
      </c>
      <c r="Q38" s="43">
        <f t="shared" si="11"/>
        <v>0</v>
      </c>
      <c r="R38" s="43">
        <f t="shared" si="11"/>
        <v>0</v>
      </c>
      <c r="S38" s="43">
        <f t="shared" si="11"/>
        <v>0</v>
      </c>
      <c r="T38" s="43">
        <f t="shared" si="11"/>
        <v>0</v>
      </c>
      <c r="U38" s="43">
        <f t="shared" si="11"/>
        <v>0</v>
      </c>
      <c r="V38" s="43">
        <f t="shared" si="11"/>
        <v>0</v>
      </c>
      <c r="W38" s="43">
        <f t="shared" si="11"/>
        <v>0</v>
      </c>
      <c r="X38" s="43">
        <f t="shared" si="11"/>
        <v>0</v>
      </c>
      <c r="Y38" s="43">
        <f t="shared" si="11"/>
        <v>0</v>
      </c>
      <c r="Z38" s="43">
        <f t="shared" si="11"/>
        <v>0</v>
      </c>
      <c r="AA38" s="43">
        <f t="shared" si="11"/>
        <v>0</v>
      </c>
      <c r="AB38" s="43">
        <f t="shared" si="11"/>
        <v>0</v>
      </c>
      <c r="AC38" s="43">
        <f t="shared" si="11"/>
        <v>0</v>
      </c>
      <c r="AD38" s="43">
        <f t="shared" si="11"/>
        <v>0</v>
      </c>
      <c r="AE38" s="43">
        <f t="shared" si="11"/>
        <v>0</v>
      </c>
      <c r="AF38" s="43">
        <f t="shared" si="11"/>
        <v>0</v>
      </c>
      <c r="AG38" s="43">
        <f t="shared" si="11"/>
        <v>0</v>
      </c>
      <c r="AH38" s="43">
        <f t="shared" si="11"/>
        <v>0</v>
      </c>
      <c r="AI38" s="43">
        <f t="shared" si="11"/>
        <v>0</v>
      </c>
      <c r="AJ38" s="43">
        <f t="shared" si="11"/>
        <v>0</v>
      </c>
      <c r="AK38" s="43">
        <f t="shared" si="11"/>
        <v>0</v>
      </c>
      <c r="AL38" s="43">
        <f t="shared" si="11"/>
        <v>0</v>
      </c>
      <c r="AM38" s="43">
        <f t="shared" si="11"/>
        <v>0</v>
      </c>
      <c r="AN38" s="43">
        <f t="shared" si="11"/>
        <v>0</v>
      </c>
      <c r="AO38" s="43">
        <f t="shared" si="11"/>
        <v>0</v>
      </c>
      <c r="AP38" s="43">
        <f t="shared" si="11"/>
        <v>0</v>
      </c>
      <c r="AQ38" s="43">
        <f t="shared" si="11"/>
        <v>0</v>
      </c>
      <c r="AR38" s="43">
        <f t="shared" si="11"/>
        <v>0</v>
      </c>
      <c r="AS38" s="43">
        <f t="shared" si="11"/>
        <v>0</v>
      </c>
      <c r="AT38" s="43">
        <f t="shared" si="11"/>
        <v>0</v>
      </c>
      <c r="AU38" s="43">
        <f t="shared" si="11"/>
        <v>0</v>
      </c>
      <c r="AV38" s="43">
        <f t="shared" si="11"/>
        <v>0</v>
      </c>
      <c r="AW38" s="43">
        <f t="shared" si="11"/>
        <v>0</v>
      </c>
      <c r="AX38" s="43">
        <f t="shared" si="11"/>
        <v>0</v>
      </c>
      <c r="AY38" s="43">
        <f t="shared" si="11"/>
        <v>0</v>
      </c>
      <c r="AZ38" s="43">
        <f t="shared" si="11"/>
        <v>0</v>
      </c>
      <c r="BA38" s="43">
        <f t="shared" si="11"/>
        <v>0</v>
      </c>
      <c r="BB38" s="43">
        <f t="shared" si="11"/>
        <v>0</v>
      </c>
      <c r="BC38" s="43">
        <f t="shared" si="11"/>
        <v>0</v>
      </c>
    </row>
    <row r="39" spans="1:58" x14ac:dyDescent="0.2">
      <c r="C39" s="190" t="s">
        <v>1</v>
      </c>
      <c r="D39" s="10"/>
      <c r="F39" s="43">
        <f>F73</f>
        <v>0</v>
      </c>
      <c r="G39" s="43">
        <f t="shared" ref="G39:BC39" si="12">G73</f>
        <v>0</v>
      </c>
      <c r="H39" s="43">
        <f t="shared" si="12"/>
        <v>0</v>
      </c>
      <c r="I39" s="43">
        <f t="shared" si="12"/>
        <v>0</v>
      </c>
      <c r="J39" s="43">
        <f t="shared" si="12"/>
        <v>0</v>
      </c>
      <c r="K39" s="43">
        <f t="shared" si="12"/>
        <v>0</v>
      </c>
      <c r="L39" s="43">
        <f t="shared" si="12"/>
        <v>0</v>
      </c>
      <c r="M39" s="43">
        <f t="shared" si="12"/>
        <v>0</v>
      </c>
      <c r="N39" s="43">
        <f t="shared" si="12"/>
        <v>0</v>
      </c>
      <c r="O39" s="43">
        <f t="shared" si="12"/>
        <v>0</v>
      </c>
      <c r="P39" s="43">
        <f t="shared" si="12"/>
        <v>0</v>
      </c>
      <c r="Q39" s="43">
        <f t="shared" si="12"/>
        <v>0</v>
      </c>
      <c r="R39" s="43">
        <f t="shared" si="12"/>
        <v>0</v>
      </c>
      <c r="S39" s="43">
        <f t="shared" si="12"/>
        <v>0</v>
      </c>
      <c r="T39" s="43">
        <f t="shared" si="12"/>
        <v>0</v>
      </c>
      <c r="U39" s="43">
        <f t="shared" si="12"/>
        <v>0</v>
      </c>
      <c r="V39" s="43">
        <f t="shared" si="12"/>
        <v>0</v>
      </c>
      <c r="W39" s="43">
        <f t="shared" si="12"/>
        <v>0</v>
      </c>
      <c r="X39" s="43">
        <f t="shared" si="12"/>
        <v>0</v>
      </c>
      <c r="Y39" s="43">
        <f t="shared" si="12"/>
        <v>0</v>
      </c>
      <c r="Z39" s="43">
        <f t="shared" si="12"/>
        <v>0</v>
      </c>
      <c r="AA39" s="43">
        <f t="shared" si="12"/>
        <v>0</v>
      </c>
      <c r="AB39" s="43">
        <f t="shared" si="12"/>
        <v>0</v>
      </c>
      <c r="AC39" s="43">
        <f t="shared" si="12"/>
        <v>0</v>
      </c>
      <c r="AD39" s="43">
        <f t="shared" si="12"/>
        <v>0</v>
      </c>
      <c r="AE39" s="43">
        <f t="shared" si="12"/>
        <v>0</v>
      </c>
      <c r="AF39" s="43">
        <f t="shared" si="12"/>
        <v>0</v>
      </c>
      <c r="AG39" s="43">
        <f t="shared" si="12"/>
        <v>0</v>
      </c>
      <c r="AH39" s="43">
        <f t="shared" si="12"/>
        <v>0</v>
      </c>
      <c r="AI39" s="43">
        <f t="shared" si="12"/>
        <v>0</v>
      </c>
      <c r="AJ39" s="43">
        <f t="shared" si="12"/>
        <v>0</v>
      </c>
      <c r="AK39" s="43">
        <f t="shared" si="12"/>
        <v>0</v>
      </c>
      <c r="AL39" s="43">
        <f t="shared" si="12"/>
        <v>0</v>
      </c>
      <c r="AM39" s="43">
        <f t="shared" si="12"/>
        <v>0</v>
      </c>
      <c r="AN39" s="43">
        <f t="shared" si="12"/>
        <v>0</v>
      </c>
      <c r="AO39" s="43">
        <f t="shared" si="12"/>
        <v>0</v>
      </c>
      <c r="AP39" s="43">
        <f t="shared" si="12"/>
        <v>0</v>
      </c>
      <c r="AQ39" s="43">
        <f t="shared" si="12"/>
        <v>0</v>
      </c>
      <c r="AR39" s="43">
        <f t="shared" si="12"/>
        <v>0</v>
      </c>
      <c r="AS39" s="43">
        <f t="shared" si="12"/>
        <v>0</v>
      </c>
      <c r="AT39" s="43">
        <f t="shared" si="12"/>
        <v>0</v>
      </c>
      <c r="AU39" s="43">
        <f t="shared" si="12"/>
        <v>0</v>
      </c>
      <c r="AV39" s="43">
        <f t="shared" si="12"/>
        <v>0</v>
      </c>
      <c r="AW39" s="43">
        <f t="shared" si="12"/>
        <v>0</v>
      </c>
      <c r="AX39" s="43">
        <f t="shared" si="12"/>
        <v>0</v>
      </c>
      <c r="AY39" s="43">
        <f t="shared" si="12"/>
        <v>0</v>
      </c>
      <c r="AZ39" s="43">
        <f t="shared" si="12"/>
        <v>0</v>
      </c>
      <c r="BA39" s="43">
        <f t="shared" si="12"/>
        <v>0</v>
      </c>
      <c r="BB39" s="43">
        <f t="shared" si="12"/>
        <v>0</v>
      </c>
      <c r="BC39" s="43">
        <f t="shared" si="12"/>
        <v>0</v>
      </c>
    </row>
    <row r="40" spans="1:58" s="186" customFormat="1" x14ac:dyDescent="0.2">
      <c r="B40" s="187"/>
      <c r="C40" s="188" t="s">
        <v>56</v>
      </c>
      <c r="D40" s="187"/>
      <c r="E40" s="187"/>
      <c r="F40" s="189" t="e">
        <f t="shared" ref="F40:BC40" si="13">SUM(F37:F39)</f>
        <v>#N/A</v>
      </c>
      <c r="G40" s="189" t="e">
        <f t="shared" si="13"/>
        <v>#N/A</v>
      </c>
      <c r="H40" s="189" t="e">
        <f t="shared" si="13"/>
        <v>#N/A</v>
      </c>
      <c r="I40" s="189" t="e">
        <f t="shared" si="13"/>
        <v>#N/A</v>
      </c>
      <c r="J40" s="189" t="e">
        <f t="shared" si="13"/>
        <v>#N/A</v>
      </c>
      <c r="K40" s="189" t="e">
        <f t="shared" si="13"/>
        <v>#N/A</v>
      </c>
      <c r="L40" s="189" t="e">
        <f t="shared" si="13"/>
        <v>#N/A</v>
      </c>
      <c r="M40" s="189" t="e">
        <f t="shared" si="13"/>
        <v>#N/A</v>
      </c>
      <c r="N40" s="189" t="e">
        <f t="shared" si="13"/>
        <v>#N/A</v>
      </c>
      <c r="O40" s="189" t="e">
        <f t="shared" si="13"/>
        <v>#N/A</v>
      </c>
      <c r="P40" s="189" t="e">
        <f t="shared" si="13"/>
        <v>#N/A</v>
      </c>
      <c r="Q40" s="189" t="e">
        <f t="shared" si="13"/>
        <v>#N/A</v>
      </c>
      <c r="R40" s="189" t="e">
        <f t="shared" si="13"/>
        <v>#N/A</v>
      </c>
      <c r="S40" s="189" t="e">
        <f t="shared" si="13"/>
        <v>#N/A</v>
      </c>
      <c r="T40" s="189" t="e">
        <f t="shared" si="13"/>
        <v>#N/A</v>
      </c>
      <c r="U40" s="189" t="e">
        <f t="shared" si="13"/>
        <v>#N/A</v>
      </c>
      <c r="V40" s="189" t="e">
        <f t="shared" si="13"/>
        <v>#N/A</v>
      </c>
      <c r="W40" s="189" t="e">
        <f t="shared" si="13"/>
        <v>#N/A</v>
      </c>
      <c r="X40" s="189" t="e">
        <f t="shared" si="13"/>
        <v>#N/A</v>
      </c>
      <c r="Y40" s="189" t="e">
        <f t="shared" si="13"/>
        <v>#N/A</v>
      </c>
      <c r="Z40" s="189" t="e">
        <f t="shared" si="13"/>
        <v>#N/A</v>
      </c>
      <c r="AA40" s="189" t="e">
        <f t="shared" si="13"/>
        <v>#N/A</v>
      </c>
      <c r="AB40" s="189" t="e">
        <f t="shared" si="13"/>
        <v>#N/A</v>
      </c>
      <c r="AC40" s="189" t="e">
        <f t="shared" si="13"/>
        <v>#N/A</v>
      </c>
      <c r="AD40" s="189" t="e">
        <f t="shared" si="13"/>
        <v>#N/A</v>
      </c>
      <c r="AE40" s="189" t="e">
        <f t="shared" si="13"/>
        <v>#N/A</v>
      </c>
      <c r="AF40" s="189" t="e">
        <f t="shared" si="13"/>
        <v>#N/A</v>
      </c>
      <c r="AG40" s="189" t="e">
        <f t="shared" si="13"/>
        <v>#N/A</v>
      </c>
      <c r="AH40" s="189" t="e">
        <f t="shared" si="13"/>
        <v>#N/A</v>
      </c>
      <c r="AI40" s="189" t="e">
        <f t="shared" si="13"/>
        <v>#N/A</v>
      </c>
      <c r="AJ40" s="189" t="e">
        <f t="shared" si="13"/>
        <v>#N/A</v>
      </c>
      <c r="AK40" s="189" t="e">
        <f t="shared" si="13"/>
        <v>#N/A</v>
      </c>
      <c r="AL40" s="189" t="e">
        <f t="shared" si="13"/>
        <v>#N/A</v>
      </c>
      <c r="AM40" s="189" t="e">
        <f t="shared" si="13"/>
        <v>#N/A</v>
      </c>
      <c r="AN40" s="189" t="e">
        <f t="shared" si="13"/>
        <v>#N/A</v>
      </c>
      <c r="AO40" s="189" t="e">
        <f t="shared" si="13"/>
        <v>#N/A</v>
      </c>
      <c r="AP40" s="189" t="e">
        <f t="shared" si="13"/>
        <v>#N/A</v>
      </c>
      <c r="AQ40" s="189" t="e">
        <f t="shared" si="13"/>
        <v>#N/A</v>
      </c>
      <c r="AR40" s="189" t="e">
        <f t="shared" si="13"/>
        <v>#N/A</v>
      </c>
      <c r="AS40" s="189" t="e">
        <f t="shared" si="13"/>
        <v>#N/A</v>
      </c>
      <c r="AT40" s="189" t="e">
        <f t="shared" si="13"/>
        <v>#N/A</v>
      </c>
      <c r="AU40" s="189" t="e">
        <f t="shared" si="13"/>
        <v>#N/A</v>
      </c>
      <c r="AV40" s="189" t="e">
        <f t="shared" si="13"/>
        <v>#N/A</v>
      </c>
      <c r="AW40" s="189" t="e">
        <f t="shared" si="13"/>
        <v>#N/A</v>
      </c>
      <c r="AX40" s="189" t="e">
        <f t="shared" si="13"/>
        <v>#N/A</v>
      </c>
      <c r="AY40" s="189" t="e">
        <f t="shared" si="13"/>
        <v>#N/A</v>
      </c>
      <c r="AZ40" s="189" t="e">
        <f t="shared" si="13"/>
        <v>#N/A</v>
      </c>
      <c r="BA40" s="189" t="e">
        <f t="shared" si="13"/>
        <v>#N/A</v>
      </c>
      <c r="BB40" s="189" t="e">
        <f t="shared" si="13"/>
        <v>#N/A</v>
      </c>
      <c r="BC40" s="189" t="e">
        <f t="shared" si="13"/>
        <v>#N/A</v>
      </c>
      <c r="BD40" s="187"/>
      <c r="BE40" s="187"/>
      <c r="BF40" s="187"/>
    </row>
    <row r="41" spans="1:58" x14ac:dyDescent="0.2">
      <c r="A41" s="23"/>
    </row>
    <row r="42" spans="1:58" x14ac:dyDescent="0.2">
      <c r="B42" s="38" t="s">
        <v>0</v>
      </c>
    </row>
    <row r="43" spans="1:58" x14ac:dyDescent="0.2">
      <c r="B43" s="38"/>
      <c r="C43" s="23" t="s">
        <v>150</v>
      </c>
      <c r="F43" s="207">
        <v>0</v>
      </c>
      <c r="G43" s="96">
        <f>F43</f>
        <v>0</v>
      </c>
      <c r="H43" s="96">
        <f t="shared" ref="H43:BC43" si="14">G43</f>
        <v>0</v>
      </c>
      <c r="I43" s="96">
        <f t="shared" si="14"/>
        <v>0</v>
      </c>
      <c r="J43" s="96">
        <f t="shared" si="14"/>
        <v>0</v>
      </c>
      <c r="K43" s="96">
        <f t="shared" si="14"/>
        <v>0</v>
      </c>
      <c r="L43" s="96">
        <f t="shared" si="14"/>
        <v>0</v>
      </c>
      <c r="M43" s="96">
        <f t="shared" si="14"/>
        <v>0</v>
      </c>
      <c r="N43" s="96">
        <f t="shared" si="14"/>
        <v>0</v>
      </c>
      <c r="O43" s="96">
        <f t="shared" si="14"/>
        <v>0</v>
      </c>
      <c r="P43" s="96">
        <f t="shared" si="14"/>
        <v>0</v>
      </c>
      <c r="Q43" s="96">
        <f t="shared" si="14"/>
        <v>0</v>
      </c>
      <c r="R43" s="96">
        <f t="shared" si="14"/>
        <v>0</v>
      </c>
      <c r="S43" s="96">
        <f t="shared" si="14"/>
        <v>0</v>
      </c>
      <c r="T43" s="96">
        <f t="shared" si="14"/>
        <v>0</v>
      </c>
      <c r="U43" s="96">
        <f t="shared" si="14"/>
        <v>0</v>
      </c>
      <c r="V43" s="96">
        <f t="shared" si="14"/>
        <v>0</v>
      </c>
      <c r="W43" s="96">
        <f t="shared" si="14"/>
        <v>0</v>
      </c>
      <c r="X43" s="96">
        <f t="shared" si="14"/>
        <v>0</v>
      </c>
      <c r="Y43" s="96">
        <f t="shared" si="14"/>
        <v>0</v>
      </c>
      <c r="Z43" s="96">
        <f t="shared" si="14"/>
        <v>0</v>
      </c>
      <c r="AA43" s="96">
        <f t="shared" si="14"/>
        <v>0</v>
      </c>
      <c r="AB43" s="96">
        <f t="shared" si="14"/>
        <v>0</v>
      </c>
      <c r="AC43" s="96">
        <f t="shared" si="14"/>
        <v>0</v>
      </c>
      <c r="AD43" s="96">
        <f t="shared" si="14"/>
        <v>0</v>
      </c>
      <c r="AE43" s="96">
        <f t="shared" si="14"/>
        <v>0</v>
      </c>
      <c r="AF43" s="96">
        <f t="shared" si="14"/>
        <v>0</v>
      </c>
      <c r="AG43" s="96">
        <f t="shared" si="14"/>
        <v>0</v>
      </c>
      <c r="AH43" s="96">
        <f t="shared" si="14"/>
        <v>0</v>
      </c>
      <c r="AI43" s="96">
        <f t="shared" si="14"/>
        <v>0</v>
      </c>
      <c r="AJ43" s="96">
        <f t="shared" si="14"/>
        <v>0</v>
      </c>
      <c r="AK43" s="96">
        <f t="shared" si="14"/>
        <v>0</v>
      </c>
      <c r="AL43" s="96">
        <f t="shared" si="14"/>
        <v>0</v>
      </c>
      <c r="AM43" s="96">
        <f t="shared" si="14"/>
        <v>0</v>
      </c>
      <c r="AN43" s="96">
        <f t="shared" si="14"/>
        <v>0</v>
      </c>
      <c r="AO43" s="96">
        <f t="shared" si="14"/>
        <v>0</v>
      </c>
      <c r="AP43" s="96">
        <f t="shared" si="14"/>
        <v>0</v>
      </c>
      <c r="AQ43" s="96">
        <f t="shared" si="14"/>
        <v>0</v>
      </c>
      <c r="AR43" s="96">
        <f t="shared" si="14"/>
        <v>0</v>
      </c>
      <c r="AS43" s="96">
        <f t="shared" si="14"/>
        <v>0</v>
      </c>
      <c r="AT43" s="96">
        <f t="shared" si="14"/>
        <v>0</v>
      </c>
      <c r="AU43" s="96">
        <f t="shared" si="14"/>
        <v>0</v>
      </c>
      <c r="AV43" s="96">
        <f t="shared" si="14"/>
        <v>0</v>
      </c>
      <c r="AW43" s="96">
        <f t="shared" si="14"/>
        <v>0</v>
      </c>
      <c r="AX43" s="96">
        <f t="shared" si="14"/>
        <v>0</v>
      </c>
      <c r="AY43" s="96">
        <f t="shared" si="14"/>
        <v>0</v>
      </c>
      <c r="AZ43" s="96">
        <f t="shared" si="14"/>
        <v>0</v>
      </c>
      <c r="BA43" s="96">
        <f t="shared" si="14"/>
        <v>0</v>
      </c>
      <c r="BB43" s="96">
        <f t="shared" si="14"/>
        <v>0</v>
      </c>
      <c r="BC43" s="96">
        <f t="shared" si="14"/>
        <v>0</v>
      </c>
    </row>
    <row r="44" spans="1:58" x14ac:dyDescent="0.2">
      <c r="B44" s="38"/>
      <c r="C44" s="23" t="s">
        <v>71</v>
      </c>
      <c r="E44" s="60" t="s">
        <v>70</v>
      </c>
      <c r="F44" s="2" t="e">
        <f t="shared" ref="F44:AK44" si="15">F43*ROUND(HLOOKUP(F$5,OMUnitCosts,6,FALSE),2)</f>
        <v>#N/A</v>
      </c>
      <c r="G44" s="2" t="e">
        <f t="shared" si="15"/>
        <v>#N/A</v>
      </c>
      <c r="H44" s="2" t="e">
        <f t="shared" si="15"/>
        <v>#N/A</v>
      </c>
      <c r="I44" s="2" t="e">
        <f t="shared" si="15"/>
        <v>#N/A</v>
      </c>
      <c r="J44" s="2" t="e">
        <f t="shared" si="15"/>
        <v>#N/A</v>
      </c>
      <c r="K44" s="2" t="e">
        <f t="shared" si="15"/>
        <v>#N/A</v>
      </c>
      <c r="L44" s="2" t="e">
        <f t="shared" si="15"/>
        <v>#N/A</v>
      </c>
      <c r="M44" s="2" t="e">
        <f t="shared" si="15"/>
        <v>#N/A</v>
      </c>
      <c r="N44" s="2" t="e">
        <f t="shared" si="15"/>
        <v>#N/A</v>
      </c>
      <c r="O44" s="2" t="e">
        <f t="shared" si="15"/>
        <v>#N/A</v>
      </c>
      <c r="P44" s="2" t="e">
        <f t="shared" si="15"/>
        <v>#N/A</v>
      </c>
      <c r="Q44" s="2" t="e">
        <f t="shared" si="15"/>
        <v>#N/A</v>
      </c>
      <c r="R44" s="2" t="e">
        <f t="shared" si="15"/>
        <v>#N/A</v>
      </c>
      <c r="S44" s="2" t="e">
        <f t="shared" si="15"/>
        <v>#N/A</v>
      </c>
      <c r="T44" s="2" t="e">
        <f t="shared" si="15"/>
        <v>#N/A</v>
      </c>
      <c r="U44" s="2" t="e">
        <f t="shared" si="15"/>
        <v>#N/A</v>
      </c>
      <c r="V44" s="2" t="e">
        <f t="shared" si="15"/>
        <v>#N/A</v>
      </c>
      <c r="W44" s="2" t="e">
        <f t="shared" si="15"/>
        <v>#N/A</v>
      </c>
      <c r="X44" s="2" t="e">
        <f t="shared" si="15"/>
        <v>#N/A</v>
      </c>
      <c r="Y44" s="2" t="e">
        <f t="shared" si="15"/>
        <v>#N/A</v>
      </c>
      <c r="Z44" s="2" t="e">
        <f t="shared" si="15"/>
        <v>#N/A</v>
      </c>
      <c r="AA44" s="2" t="e">
        <f t="shared" si="15"/>
        <v>#N/A</v>
      </c>
      <c r="AB44" s="2" t="e">
        <f t="shared" si="15"/>
        <v>#N/A</v>
      </c>
      <c r="AC44" s="2" t="e">
        <f t="shared" si="15"/>
        <v>#N/A</v>
      </c>
      <c r="AD44" s="2" t="e">
        <f t="shared" si="15"/>
        <v>#N/A</v>
      </c>
      <c r="AE44" s="2" t="e">
        <f t="shared" si="15"/>
        <v>#N/A</v>
      </c>
      <c r="AF44" s="2" t="e">
        <f t="shared" si="15"/>
        <v>#N/A</v>
      </c>
      <c r="AG44" s="2" t="e">
        <f t="shared" si="15"/>
        <v>#N/A</v>
      </c>
      <c r="AH44" s="2" t="e">
        <f t="shared" si="15"/>
        <v>#N/A</v>
      </c>
      <c r="AI44" s="2" t="e">
        <f t="shared" si="15"/>
        <v>#N/A</v>
      </c>
      <c r="AJ44" s="2" t="e">
        <f t="shared" si="15"/>
        <v>#N/A</v>
      </c>
      <c r="AK44" s="2" t="e">
        <f t="shared" si="15"/>
        <v>#N/A</v>
      </c>
      <c r="AL44" s="2" t="e">
        <f t="shared" ref="AL44:BC44" si="16">AL43*ROUND(HLOOKUP(AL$5,OMUnitCosts,6,FALSE),2)</f>
        <v>#N/A</v>
      </c>
      <c r="AM44" s="2" t="e">
        <f t="shared" si="16"/>
        <v>#N/A</v>
      </c>
      <c r="AN44" s="2" t="e">
        <f t="shared" si="16"/>
        <v>#N/A</v>
      </c>
      <c r="AO44" s="2" t="e">
        <f t="shared" si="16"/>
        <v>#N/A</v>
      </c>
      <c r="AP44" s="2" t="e">
        <f t="shared" si="16"/>
        <v>#N/A</v>
      </c>
      <c r="AQ44" s="2" t="e">
        <f t="shared" si="16"/>
        <v>#N/A</v>
      </c>
      <c r="AR44" s="2" t="e">
        <f t="shared" si="16"/>
        <v>#N/A</v>
      </c>
      <c r="AS44" s="2" t="e">
        <f t="shared" si="16"/>
        <v>#N/A</v>
      </c>
      <c r="AT44" s="2" t="e">
        <f t="shared" si="16"/>
        <v>#N/A</v>
      </c>
      <c r="AU44" s="2" t="e">
        <f t="shared" si="16"/>
        <v>#N/A</v>
      </c>
      <c r="AV44" s="2" t="e">
        <f t="shared" si="16"/>
        <v>#N/A</v>
      </c>
      <c r="AW44" s="2" t="e">
        <f t="shared" si="16"/>
        <v>#N/A</v>
      </c>
      <c r="AX44" s="2" t="e">
        <f t="shared" si="16"/>
        <v>#N/A</v>
      </c>
      <c r="AY44" s="2" t="e">
        <f t="shared" si="16"/>
        <v>#N/A</v>
      </c>
      <c r="AZ44" s="2" t="e">
        <f t="shared" si="16"/>
        <v>#N/A</v>
      </c>
      <c r="BA44" s="2" t="e">
        <f t="shared" si="16"/>
        <v>#N/A</v>
      </c>
      <c r="BB44" s="2" t="e">
        <f t="shared" si="16"/>
        <v>#N/A</v>
      </c>
      <c r="BC44" s="2" t="e">
        <f t="shared" si="16"/>
        <v>#N/A</v>
      </c>
    </row>
    <row r="45" spans="1:58" x14ac:dyDescent="0.2">
      <c r="B45" s="38"/>
    </row>
    <row r="46" spans="1:58" x14ac:dyDescent="0.2">
      <c r="B46" s="38"/>
      <c r="C46" s="23" t="s">
        <v>2</v>
      </c>
    </row>
    <row r="47" spans="1:58" x14ac:dyDescent="0.2">
      <c r="B47" s="38"/>
      <c r="C47" s="23"/>
      <c r="D47" s="23" t="s">
        <v>123</v>
      </c>
      <c r="E47" s="58"/>
      <c r="F47" s="293">
        <f>'Grid - O&amp;M'!G19*365</f>
        <v>0</v>
      </c>
    </row>
    <row r="48" spans="1:58" s="23" customFormat="1" x14ac:dyDescent="0.2">
      <c r="A48"/>
      <c r="B48" s="38"/>
      <c r="D48" s="23" t="s">
        <v>77</v>
      </c>
      <c r="E48"/>
      <c r="F48" s="97">
        <f t="shared" ref="F48:BC48" si="17">ElecGrowth</f>
        <v>0</v>
      </c>
      <c r="G48" s="97">
        <f t="shared" si="17"/>
        <v>0</v>
      </c>
      <c r="H48" s="97">
        <f t="shared" si="17"/>
        <v>0</v>
      </c>
      <c r="I48" s="97">
        <f t="shared" si="17"/>
        <v>0</v>
      </c>
      <c r="J48" s="97">
        <f t="shared" si="17"/>
        <v>0</v>
      </c>
      <c r="K48" s="97">
        <f t="shared" si="17"/>
        <v>0</v>
      </c>
      <c r="L48" s="97">
        <f t="shared" si="17"/>
        <v>0</v>
      </c>
      <c r="M48" s="97">
        <f t="shared" si="17"/>
        <v>0</v>
      </c>
      <c r="N48" s="97">
        <f t="shared" si="17"/>
        <v>0</v>
      </c>
      <c r="O48" s="97">
        <f t="shared" si="17"/>
        <v>0</v>
      </c>
      <c r="P48" s="97">
        <f t="shared" si="17"/>
        <v>0</v>
      </c>
      <c r="Q48" s="97">
        <f t="shared" si="17"/>
        <v>0</v>
      </c>
      <c r="R48" s="97">
        <f t="shared" si="17"/>
        <v>0</v>
      </c>
      <c r="S48" s="97">
        <f t="shared" si="17"/>
        <v>0</v>
      </c>
      <c r="T48" s="97">
        <f t="shared" si="17"/>
        <v>0</v>
      </c>
      <c r="U48" s="97">
        <f t="shared" si="17"/>
        <v>0</v>
      </c>
      <c r="V48" s="97">
        <f t="shared" si="17"/>
        <v>0</v>
      </c>
      <c r="W48" s="97">
        <f t="shared" si="17"/>
        <v>0</v>
      </c>
      <c r="X48" s="97">
        <f t="shared" si="17"/>
        <v>0</v>
      </c>
      <c r="Y48" s="97">
        <f t="shared" si="17"/>
        <v>0</v>
      </c>
      <c r="Z48" s="97">
        <f t="shared" si="17"/>
        <v>0</v>
      </c>
      <c r="AA48" s="97">
        <f t="shared" si="17"/>
        <v>0</v>
      </c>
      <c r="AB48" s="97">
        <f t="shared" si="17"/>
        <v>0</v>
      </c>
      <c r="AC48" s="97">
        <f t="shared" si="17"/>
        <v>0</v>
      </c>
      <c r="AD48" s="97">
        <f t="shared" si="17"/>
        <v>0</v>
      </c>
      <c r="AE48" s="97">
        <f t="shared" si="17"/>
        <v>0</v>
      </c>
      <c r="AF48" s="97">
        <f t="shared" si="17"/>
        <v>0</v>
      </c>
      <c r="AG48" s="97">
        <f t="shared" si="17"/>
        <v>0</v>
      </c>
      <c r="AH48" s="97">
        <f t="shared" si="17"/>
        <v>0</v>
      </c>
      <c r="AI48" s="97">
        <f t="shared" si="17"/>
        <v>0</v>
      </c>
      <c r="AJ48" s="97">
        <f t="shared" si="17"/>
        <v>0</v>
      </c>
      <c r="AK48" s="97">
        <f t="shared" si="17"/>
        <v>0</v>
      </c>
      <c r="AL48" s="97">
        <f t="shared" si="17"/>
        <v>0</v>
      </c>
      <c r="AM48" s="97">
        <f t="shared" si="17"/>
        <v>0</v>
      </c>
      <c r="AN48" s="97">
        <f t="shared" si="17"/>
        <v>0</v>
      </c>
      <c r="AO48" s="97">
        <f t="shared" si="17"/>
        <v>0</v>
      </c>
      <c r="AP48" s="97">
        <f t="shared" si="17"/>
        <v>0</v>
      </c>
      <c r="AQ48" s="97">
        <f t="shared" si="17"/>
        <v>0</v>
      </c>
      <c r="AR48" s="97">
        <f t="shared" si="17"/>
        <v>0</v>
      </c>
      <c r="AS48" s="97">
        <f t="shared" si="17"/>
        <v>0</v>
      </c>
      <c r="AT48" s="97">
        <f t="shared" si="17"/>
        <v>0</v>
      </c>
      <c r="AU48" s="97">
        <f t="shared" si="17"/>
        <v>0</v>
      </c>
      <c r="AV48" s="97">
        <f t="shared" si="17"/>
        <v>0</v>
      </c>
      <c r="AW48" s="97">
        <f t="shared" si="17"/>
        <v>0</v>
      </c>
      <c r="AX48" s="97">
        <f t="shared" si="17"/>
        <v>0</v>
      </c>
      <c r="AY48" s="97">
        <f t="shared" si="17"/>
        <v>0</v>
      </c>
      <c r="AZ48" s="97">
        <f t="shared" si="17"/>
        <v>0</v>
      </c>
      <c r="BA48" s="97">
        <f t="shared" si="17"/>
        <v>0</v>
      </c>
      <c r="BB48" s="97">
        <f t="shared" si="17"/>
        <v>0</v>
      </c>
      <c r="BC48" s="97">
        <f t="shared" si="17"/>
        <v>0</v>
      </c>
    </row>
    <row r="49" spans="1:55" x14ac:dyDescent="0.2">
      <c r="B49" s="38"/>
      <c r="D49" s="23" t="s">
        <v>78</v>
      </c>
      <c r="F49" s="64">
        <f>F47*(1+F48)^(F5-EPCBaseYear)</f>
        <v>0</v>
      </c>
      <c r="G49" s="64">
        <f>F49*(1+G48)</f>
        <v>0</v>
      </c>
      <c r="H49" s="64">
        <f t="shared" ref="H49:BC49" si="18">G49*(1+H48)</f>
        <v>0</v>
      </c>
      <c r="I49" s="64">
        <f t="shared" si="18"/>
        <v>0</v>
      </c>
      <c r="J49" s="64">
        <f t="shared" si="18"/>
        <v>0</v>
      </c>
      <c r="K49" s="64">
        <f t="shared" si="18"/>
        <v>0</v>
      </c>
      <c r="L49" s="64">
        <f t="shared" si="18"/>
        <v>0</v>
      </c>
      <c r="M49" s="64">
        <f t="shared" si="18"/>
        <v>0</v>
      </c>
      <c r="N49" s="64">
        <f t="shared" si="18"/>
        <v>0</v>
      </c>
      <c r="O49" s="64">
        <f t="shared" si="18"/>
        <v>0</v>
      </c>
      <c r="P49" s="64">
        <f t="shared" si="18"/>
        <v>0</v>
      </c>
      <c r="Q49" s="64">
        <f t="shared" si="18"/>
        <v>0</v>
      </c>
      <c r="R49" s="64">
        <f t="shared" si="18"/>
        <v>0</v>
      </c>
      <c r="S49" s="64">
        <f t="shared" si="18"/>
        <v>0</v>
      </c>
      <c r="T49" s="64">
        <f t="shared" si="18"/>
        <v>0</v>
      </c>
      <c r="U49" s="64">
        <f t="shared" si="18"/>
        <v>0</v>
      </c>
      <c r="V49" s="64">
        <f t="shared" si="18"/>
        <v>0</v>
      </c>
      <c r="W49" s="64">
        <f t="shared" si="18"/>
        <v>0</v>
      </c>
      <c r="X49" s="64">
        <f t="shared" si="18"/>
        <v>0</v>
      </c>
      <c r="Y49" s="64">
        <f t="shared" si="18"/>
        <v>0</v>
      </c>
      <c r="Z49" s="64">
        <f t="shared" si="18"/>
        <v>0</v>
      </c>
      <c r="AA49" s="64">
        <f t="shared" si="18"/>
        <v>0</v>
      </c>
      <c r="AB49" s="64">
        <f t="shared" si="18"/>
        <v>0</v>
      </c>
      <c r="AC49" s="64">
        <f t="shared" si="18"/>
        <v>0</v>
      </c>
      <c r="AD49" s="64">
        <f t="shared" si="18"/>
        <v>0</v>
      </c>
      <c r="AE49" s="64">
        <f t="shared" si="18"/>
        <v>0</v>
      </c>
      <c r="AF49" s="64">
        <f t="shared" si="18"/>
        <v>0</v>
      </c>
      <c r="AG49" s="64">
        <f t="shared" si="18"/>
        <v>0</v>
      </c>
      <c r="AH49" s="64">
        <f t="shared" si="18"/>
        <v>0</v>
      </c>
      <c r="AI49" s="64">
        <f t="shared" si="18"/>
        <v>0</v>
      </c>
      <c r="AJ49" s="64">
        <f t="shared" si="18"/>
        <v>0</v>
      </c>
      <c r="AK49" s="64">
        <f t="shared" si="18"/>
        <v>0</v>
      </c>
      <c r="AL49" s="64">
        <f t="shared" si="18"/>
        <v>0</v>
      </c>
      <c r="AM49" s="64">
        <f t="shared" si="18"/>
        <v>0</v>
      </c>
      <c r="AN49" s="64">
        <f t="shared" si="18"/>
        <v>0</v>
      </c>
      <c r="AO49" s="64">
        <f t="shared" si="18"/>
        <v>0</v>
      </c>
      <c r="AP49" s="64">
        <f t="shared" si="18"/>
        <v>0</v>
      </c>
      <c r="AQ49" s="64">
        <f t="shared" si="18"/>
        <v>0</v>
      </c>
      <c r="AR49" s="64">
        <f t="shared" si="18"/>
        <v>0</v>
      </c>
      <c r="AS49" s="64">
        <f t="shared" si="18"/>
        <v>0</v>
      </c>
      <c r="AT49" s="64">
        <f t="shared" si="18"/>
        <v>0</v>
      </c>
      <c r="AU49" s="64">
        <f t="shared" si="18"/>
        <v>0</v>
      </c>
      <c r="AV49" s="64">
        <f t="shared" si="18"/>
        <v>0</v>
      </c>
      <c r="AW49" s="64">
        <f t="shared" si="18"/>
        <v>0</v>
      </c>
      <c r="AX49" s="64">
        <f t="shared" si="18"/>
        <v>0</v>
      </c>
      <c r="AY49" s="64">
        <f t="shared" si="18"/>
        <v>0</v>
      </c>
      <c r="AZ49" s="64">
        <f t="shared" si="18"/>
        <v>0</v>
      </c>
      <c r="BA49" s="64">
        <f t="shared" si="18"/>
        <v>0</v>
      </c>
      <c r="BB49" s="64">
        <f t="shared" si="18"/>
        <v>0</v>
      </c>
      <c r="BC49" s="64">
        <f t="shared" si="18"/>
        <v>0</v>
      </c>
    </row>
    <row r="50" spans="1:55" ht="15" x14ac:dyDescent="0.35">
      <c r="B50" s="38"/>
      <c r="D50" s="23" t="s">
        <v>124</v>
      </c>
      <c r="E50" s="60" t="s">
        <v>70</v>
      </c>
      <c r="F50" s="61" t="e">
        <f>HLOOKUP(F$5,OMUnitCosts,10,FALSE)*F49</f>
        <v>#N/A</v>
      </c>
      <c r="G50" s="61" t="e">
        <f t="shared" ref="G50:BC50" si="19">HLOOKUP(G$5,OMUnitCosts,10,FALSE)*G49</f>
        <v>#N/A</v>
      </c>
      <c r="H50" s="61" t="e">
        <f t="shared" si="19"/>
        <v>#N/A</v>
      </c>
      <c r="I50" s="61" t="e">
        <f t="shared" si="19"/>
        <v>#N/A</v>
      </c>
      <c r="J50" s="61" t="e">
        <f t="shared" si="19"/>
        <v>#N/A</v>
      </c>
      <c r="K50" s="61" t="e">
        <f t="shared" si="19"/>
        <v>#N/A</v>
      </c>
      <c r="L50" s="61" t="e">
        <f t="shared" si="19"/>
        <v>#N/A</v>
      </c>
      <c r="M50" s="61" t="e">
        <f t="shared" si="19"/>
        <v>#N/A</v>
      </c>
      <c r="N50" s="61" t="e">
        <f t="shared" si="19"/>
        <v>#N/A</v>
      </c>
      <c r="O50" s="61" t="e">
        <f t="shared" si="19"/>
        <v>#N/A</v>
      </c>
      <c r="P50" s="61" t="e">
        <f t="shared" si="19"/>
        <v>#N/A</v>
      </c>
      <c r="Q50" s="61" t="e">
        <f t="shared" si="19"/>
        <v>#N/A</v>
      </c>
      <c r="R50" s="61" t="e">
        <f t="shared" si="19"/>
        <v>#N/A</v>
      </c>
      <c r="S50" s="61" t="e">
        <f t="shared" si="19"/>
        <v>#N/A</v>
      </c>
      <c r="T50" s="61" t="e">
        <f t="shared" si="19"/>
        <v>#N/A</v>
      </c>
      <c r="U50" s="61" t="e">
        <f t="shared" si="19"/>
        <v>#N/A</v>
      </c>
      <c r="V50" s="61" t="e">
        <f t="shared" si="19"/>
        <v>#N/A</v>
      </c>
      <c r="W50" s="61" t="e">
        <f t="shared" si="19"/>
        <v>#N/A</v>
      </c>
      <c r="X50" s="61" t="e">
        <f t="shared" si="19"/>
        <v>#N/A</v>
      </c>
      <c r="Y50" s="61" t="e">
        <f t="shared" si="19"/>
        <v>#N/A</v>
      </c>
      <c r="Z50" s="61" t="e">
        <f t="shared" si="19"/>
        <v>#N/A</v>
      </c>
      <c r="AA50" s="61" t="e">
        <f t="shared" si="19"/>
        <v>#N/A</v>
      </c>
      <c r="AB50" s="61" t="e">
        <f t="shared" si="19"/>
        <v>#N/A</v>
      </c>
      <c r="AC50" s="61" t="e">
        <f t="shared" si="19"/>
        <v>#N/A</v>
      </c>
      <c r="AD50" s="61" t="e">
        <f t="shared" si="19"/>
        <v>#N/A</v>
      </c>
      <c r="AE50" s="61" t="e">
        <f t="shared" si="19"/>
        <v>#N/A</v>
      </c>
      <c r="AF50" s="61" t="e">
        <f t="shared" si="19"/>
        <v>#N/A</v>
      </c>
      <c r="AG50" s="61" t="e">
        <f t="shared" si="19"/>
        <v>#N/A</v>
      </c>
      <c r="AH50" s="61" t="e">
        <f t="shared" si="19"/>
        <v>#N/A</v>
      </c>
      <c r="AI50" s="61" t="e">
        <f t="shared" si="19"/>
        <v>#N/A</v>
      </c>
      <c r="AJ50" s="61" t="e">
        <f t="shared" si="19"/>
        <v>#N/A</v>
      </c>
      <c r="AK50" s="61" t="e">
        <f t="shared" si="19"/>
        <v>#N/A</v>
      </c>
      <c r="AL50" s="61" t="e">
        <f t="shared" si="19"/>
        <v>#N/A</v>
      </c>
      <c r="AM50" s="61" t="e">
        <f t="shared" si="19"/>
        <v>#N/A</v>
      </c>
      <c r="AN50" s="61" t="e">
        <f t="shared" si="19"/>
        <v>#N/A</v>
      </c>
      <c r="AO50" s="61" t="e">
        <f t="shared" si="19"/>
        <v>#N/A</v>
      </c>
      <c r="AP50" s="61" t="e">
        <f t="shared" si="19"/>
        <v>#N/A</v>
      </c>
      <c r="AQ50" s="61" t="e">
        <f t="shared" si="19"/>
        <v>#N/A</v>
      </c>
      <c r="AR50" s="61" t="e">
        <f t="shared" si="19"/>
        <v>#N/A</v>
      </c>
      <c r="AS50" s="61" t="e">
        <f t="shared" si="19"/>
        <v>#N/A</v>
      </c>
      <c r="AT50" s="61" t="e">
        <f t="shared" si="19"/>
        <v>#N/A</v>
      </c>
      <c r="AU50" s="61" t="e">
        <f t="shared" si="19"/>
        <v>#N/A</v>
      </c>
      <c r="AV50" s="61" t="e">
        <f t="shared" si="19"/>
        <v>#N/A</v>
      </c>
      <c r="AW50" s="61" t="e">
        <f t="shared" si="19"/>
        <v>#N/A</v>
      </c>
      <c r="AX50" s="61" t="e">
        <f t="shared" si="19"/>
        <v>#N/A</v>
      </c>
      <c r="AY50" s="61" t="e">
        <f t="shared" si="19"/>
        <v>#N/A</v>
      </c>
      <c r="AZ50" s="61" t="e">
        <f t="shared" si="19"/>
        <v>#N/A</v>
      </c>
      <c r="BA50" s="61" t="e">
        <f t="shared" si="19"/>
        <v>#N/A</v>
      </c>
      <c r="BB50" s="61" t="e">
        <f t="shared" si="19"/>
        <v>#N/A</v>
      </c>
      <c r="BC50" s="61" t="e">
        <f t="shared" si="19"/>
        <v>#N/A</v>
      </c>
    </row>
    <row r="51" spans="1:55" x14ac:dyDescent="0.2">
      <c r="B51" s="38"/>
      <c r="D51" s="23" t="s">
        <v>55</v>
      </c>
      <c r="E51" s="58"/>
      <c r="F51" s="293">
        <f>'Grid - O&amp;M'!G14*1000</f>
        <v>0</v>
      </c>
      <c r="G51" s="59">
        <f>F51</f>
        <v>0</v>
      </c>
      <c r="H51" s="59">
        <f t="shared" ref="H51:BC51" si="20">G51</f>
        <v>0</v>
      </c>
      <c r="I51" s="59">
        <f t="shared" si="20"/>
        <v>0</v>
      </c>
      <c r="J51" s="59">
        <f t="shared" si="20"/>
        <v>0</v>
      </c>
      <c r="K51" s="59">
        <f t="shared" si="20"/>
        <v>0</v>
      </c>
      <c r="L51" s="59">
        <f t="shared" si="20"/>
        <v>0</v>
      </c>
      <c r="M51" s="59">
        <f t="shared" si="20"/>
        <v>0</v>
      </c>
      <c r="N51" s="59">
        <f t="shared" si="20"/>
        <v>0</v>
      </c>
      <c r="O51" s="59">
        <f t="shared" si="20"/>
        <v>0</v>
      </c>
      <c r="P51" s="59">
        <f t="shared" si="20"/>
        <v>0</v>
      </c>
      <c r="Q51" s="59">
        <f t="shared" si="20"/>
        <v>0</v>
      </c>
      <c r="R51" s="59">
        <f t="shared" si="20"/>
        <v>0</v>
      </c>
      <c r="S51" s="59">
        <f t="shared" si="20"/>
        <v>0</v>
      </c>
      <c r="T51" s="59">
        <f t="shared" si="20"/>
        <v>0</v>
      </c>
      <c r="U51" s="59">
        <f t="shared" si="20"/>
        <v>0</v>
      </c>
      <c r="V51" s="59">
        <f t="shared" si="20"/>
        <v>0</v>
      </c>
      <c r="W51" s="59">
        <f t="shared" si="20"/>
        <v>0</v>
      </c>
      <c r="X51" s="59">
        <f t="shared" si="20"/>
        <v>0</v>
      </c>
      <c r="Y51" s="59">
        <f t="shared" si="20"/>
        <v>0</v>
      </c>
      <c r="Z51" s="59">
        <f t="shared" si="20"/>
        <v>0</v>
      </c>
      <c r="AA51" s="59">
        <f t="shared" si="20"/>
        <v>0</v>
      </c>
      <c r="AB51" s="59">
        <f t="shared" si="20"/>
        <v>0</v>
      </c>
      <c r="AC51" s="59">
        <f t="shared" si="20"/>
        <v>0</v>
      </c>
      <c r="AD51" s="59">
        <f t="shared" si="20"/>
        <v>0</v>
      </c>
      <c r="AE51" s="59">
        <f t="shared" si="20"/>
        <v>0</v>
      </c>
      <c r="AF51" s="59">
        <f t="shared" si="20"/>
        <v>0</v>
      </c>
      <c r="AG51" s="59">
        <f t="shared" si="20"/>
        <v>0</v>
      </c>
      <c r="AH51" s="59">
        <f t="shared" si="20"/>
        <v>0</v>
      </c>
      <c r="AI51" s="59">
        <f t="shared" si="20"/>
        <v>0</v>
      </c>
      <c r="AJ51" s="59">
        <f t="shared" si="20"/>
        <v>0</v>
      </c>
      <c r="AK51" s="59">
        <f t="shared" si="20"/>
        <v>0</v>
      </c>
      <c r="AL51" s="59">
        <f t="shared" si="20"/>
        <v>0</v>
      </c>
      <c r="AM51" s="59">
        <f t="shared" si="20"/>
        <v>0</v>
      </c>
      <c r="AN51" s="59">
        <f t="shared" si="20"/>
        <v>0</v>
      </c>
      <c r="AO51" s="59">
        <f t="shared" si="20"/>
        <v>0</v>
      </c>
      <c r="AP51" s="59">
        <f t="shared" si="20"/>
        <v>0</v>
      </c>
      <c r="AQ51" s="59">
        <f t="shared" si="20"/>
        <v>0</v>
      </c>
      <c r="AR51" s="59">
        <f t="shared" si="20"/>
        <v>0</v>
      </c>
      <c r="AS51" s="59">
        <f t="shared" si="20"/>
        <v>0</v>
      </c>
      <c r="AT51" s="59">
        <f t="shared" si="20"/>
        <v>0</v>
      </c>
      <c r="AU51" s="59">
        <f t="shared" si="20"/>
        <v>0</v>
      </c>
      <c r="AV51" s="59">
        <f t="shared" si="20"/>
        <v>0</v>
      </c>
      <c r="AW51" s="59">
        <f t="shared" si="20"/>
        <v>0</v>
      </c>
      <c r="AX51" s="59">
        <f t="shared" si="20"/>
        <v>0</v>
      </c>
      <c r="AY51" s="59">
        <f t="shared" si="20"/>
        <v>0</v>
      </c>
      <c r="AZ51" s="59">
        <f t="shared" si="20"/>
        <v>0</v>
      </c>
      <c r="BA51" s="59">
        <f t="shared" si="20"/>
        <v>0</v>
      </c>
      <c r="BB51" s="59">
        <f t="shared" si="20"/>
        <v>0</v>
      </c>
      <c r="BC51" s="59">
        <f t="shared" si="20"/>
        <v>0</v>
      </c>
    </row>
    <row r="52" spans="1:55" ht="15" x14ac:dyDescent="0.35">
      <c r="B52" s="38"/>
      <c r="D52" s="23" t="s">
        <v>125</v>
      </c>
      <c r="E52" s="60" t="s">
        <v>70</v>
      </c>
      <c r="F52" s="61" t="e">
        <f>HLOOKUP(F$5,OMUnitCosts,11,FALSE)*F51</f>
        <v>#N/A</v>
      </c>
      <c r="G52" s="61" t="e">
        <f t="shared" ref="G52:BC52" si="21">HLOOKUP(G$5,OMUnitCosts,11,FALSE)*G51</f>
        <v>#N/A</v>
      </c>
      <c r="H52" s="61" t="e">
        <f t="shared" si="21"/>
        <v>#N/A</v>
      </c>
      <c r="I52" s="61" t="e">
        <f t="shared" si="21"/>
        <v>#N/A</v>
      </c>
      <c r="J52" s="61" t="e">
        <f t="shared" si="21"/>
        <v>#N/A</v>
      </c>
      <c r="K52" s="61" t="e">
        <f t="shared" si="21"/>
        <v>#N/A</v>
      </c>
      <c r="L52" s="61" t="e">
        <f t="shared" si="21"/>
        <v>#N/A</v>
      </c>
      <c r="M52" s="61" t="e">
        <f t="shared" si="21"/>
        <v>#N/A</v>
      </c>
      <c r="N52" s="61" t="e">
        <f t="shared" si="21"/>
        <v>#N/A</v>
      </c>
      <c r="O52" s="61" t="e">
        <f t="shared" si="21"/>
        <v>#N/A</v>
      </c>
      <c r="P52" s="61" t="e">
        <f t="shared" si="21"/>
        <v>#N/A</v>
      </c>
      <c r="Q52" s="61" t="e">
        <f t="shared" si="21"/>
        <v>#N/A</v>
      </c>
      <c r="R52" s="61" t="e">
        <f t="shared" si="21"/>
        <v>#N/A</v>
      </c>
      <c r="S52" s="61" t="e">
        <f t="shared" si="21"/>
        <v>#N/A</v>
      </c>
      <c r="T52" s="61" t="e">
        <f t="shared" si="21"/>
        <v>#N/A</v>
      </c>
      <c r="U52" s="61" t="e">
        <f t="shared" si="21"/>
        <v>#N/A</v>
      </c>
      <c r="V52" s="61" t="e">
        <f t="shared" si="21"/>
        <v>#N/A</v>
      </c>
      <c r="W52" s="61" t="e">
        <f t="shared" si="21"/>
        <v>#N/A</v>
      </c>
      <c r="X52" s="61" t="e">
        <f t="shared" si="21"/>
        <v>#N/A</v>
      </c>
      <c r="Y52" s="61" t="e">
        <f t="shared" si="21"/>
        <v>#N/A</v>
      </c>
      <c r="Z52" s="61" t="e">
        <f t="shared" si="21"/>
        <v>#N/A</v>
      </c>
      <c r="AA52" s="61" t="e">
        <f t="shared" si="21"/>
        <v>#N/A</v>
      </c>
      <c r="AB52" s="61" t="e">
        <f t="shared" si="21"/>
        <v>#N/A</v>
      </c>
      <c r="AC52" s="61" t="e">
        <f t="shared" si="21"/>
        <v>#N/A</v>
      </c>
      <c r="AD52" s="61" t="e">
        <f t="shared" si="21"/>
        <v>#N/A</v>
      </c>
      <c r="AE52" s="61" t="e">
        <f t="shared" si="21"/>
        <v>#N/A</v>
      </c>
      <c r="AF52" s="61" t="e">
        <f t="shared" si="21"/>
        <v>#N/A</v>
      </c>
      <c r="AG52" s="61" t="e">
        <f t="shared" si="21"/>
        <v>#N/A</v>
      </c>
      <c r="AH52" s="61" t="e">
        <f t="shared" si="21"/>
        <v>#N/A</v>
      </c>
      <c r="AI52" s="61" t="e">
        <f t="shared" si="21"/>
        <v>#N/A</v>
      </c>
      <c r="AJ52" s="61" t="e">
        <f t="shared" si="21"/>
        <v>#N/A</v>
      </c>
      <c r="AK52" s="61" t="e">
        <f t="shared" si="21"/>
        <v>#N/A</v>
      </c>
      <c r="AL52" s="61" t="e">
        <f t="shared" si="21"/>
        <v>#N/A</v>
      </c>
      <c r="AM52" s="61" t="e">
        <f t="shared" si="21"/>
        <v>#N/A</v>
      </c>
      <c r="AN52" s="61" t="e">
        <f t="shared" si="21"/>
        <v>#N/A</v>
      </c>
      <c r="AO52" s="61" t="e">
        <f t="shared" si="21"/>
        <v>#N/A</v>
      </c>
      <c r="AP52" s="61" t="e">
        <f t="shared" si="21"/>
        <v>#N/A</v>
      </c>
      <c r="AQ52" s="61" t="e">
        <f t="shared" si="21"/>
        <v>#N/A</v>
      </c>
      <c r="AR52" s="61" t="e">
        <f t="shared" si="21"/>
        <v>#N/A</v>
      </c>
      <c r="AS52" s="61" t="e">
        <f t="shared" si="21"/>
        <v>#N/A</v>
      </c>
      <c r="AT52" s="61" t="e">
        <f t="shared" si="21"/>
        <v>#N/A</v>
      </c>
      <c r="AU52" s="61" t="e">
        <f t="shared" si="21"/>
        <v>#N/A</v>
      </c>
      <c r="AV52" s="61" t="e">
        <f t="shared" si="21"/>
        <v>#N/A</v>
      </c>
      <c r="AW52" s="61" t="e">
        <f t="shared" si="21"/>
        <v>#N/A</v>
      </c>
      <c r="AX52" s="61" t="e">
        <f t="shared" si="21"/>
        <v>#N/A</v>
      </c>
      <c r="AY52" s="61" t="e">
        <f t="shared" si="21"/>
        <v>#N/A</v>
      </c>
      <c r="AZ52" s="61" t="e">
        <f t="shared" si="21"/>
        <v>#N/A</v>
      </c>
      <c r="BA52" s="61" t="e">
        <f t="shared" si="21"/>
        <v>#N/A</v>
      </c>
      <c r="BB52" s="61" t="e">
        <f t="shared" si="21"/>
        <v>#N/A</v>
      </c>
      <c r="BC52" s="61" t="e">
        <f t="shared" si="21"/>
        <v>#N/A</v>
      </c>
    </row>
    <row r="53" spans="1:55" ht="15" x14ac:dyDescent="0.35">
      <c r="B53" s="38"/>
      <c r="D53" s="23" t="s">
        <v>126</v>
      </c>
      <c r="E53" s="60"/>
      <c r="F53" s="61" t="e">
        <f>F50+F52</f>
        <v>#N/A</v>
      </c>
      <c r="G53" s="61" t="e">
        <f t="shared" ref="G53:BC53" si="22">G50+G52</f>
        <v>#N/A</v>
      </c>
      <c r="H53" s="61" t="e">
        <f t="shared" si="22"/>
        <v>#N/A</v>
      </c>
      <c r="I53" s="61" t="e">
        <f t="shared" si="22"/>
        <v>#N/A</v>
      </c>
      <c r="J53" s="61" t="e">
        <f t="shared" si="22"/>
        <v>#N/A</v>
      </c>
      <c r="K53" s="61" t="e">
        <f t="shared" si="22"/>
        <v>#N/A</v>
      </c>
      <c r="L53" s="61" t="e">
        <f t="shared" si="22"/>
        <v>#N/A</v>
      </c>
      <c r="M53" s="61" t="e">
        <f t="shared" si="22"/>
        <v>#N/A</v>
      </c>
      <c r="N53" s="61" t="e">
        <f t="shared" si="22"/>
        <v>#N/A</v>
      </c>
      <c r="O53" s="61" t="e">
        <f t="shared" si="22"/>
        <v>#N/A</v>
      </c>
      <c r="P53" s="61" t="e">
        <f t="shared" si="22"/>
        <v>#N/A</v>
      </c>
      <c r="Q53" s="61" t="e">
        <f t="shared" si="22"/>
        <v>#N/A</v>
      </c>
      <c r="R53" s="61" t="e">
        <f t="shared" si="22"/>
        <v>#N/A</v>
      </c>
      <c r="S53" s="61" t="e">
        <f t="shared" si="22"/>
        <v>#N/A</v>
      </c>
      <c r="T53" s="61" t="e">
        <f t="shared" si="22"/>
        <v>#N/A</v>
      </c>
      <c r="U53" s="61" t="e">
        <f t="shared" si="22"/>
        <v>#N/A</v>
      </c>
      <c r="V53" s="61" t="e">
        <f t="shared" si="22"/>
        <v>#N/A</v>
      </c>
      <c r="W53" s="61" t="e">
        <f t="shared" si="22"/>
        <v>#N/A</v>
      </c>
      <c r="X53" s="61" t="e">
        <f t="shared" si="22"/>
        <v>#N/A</v>
      </c>
      <c r="Y53" s="61" t="e">
        <f t="shared" si="22"/>
        <v>#N/A</v>
      </c>
      <c r="Z53" s="61" t="e">
        <f t="shared" si="22"/>
        <v>#N/A</v>
      </c>
      <c r="AA53" s="61" t="e">
        <f t="shared" si="22"/>
        <v>#N/A</v>
      </c>
      <c r="AB53" s="61" t="e">
        <f t="shared" si="22"/>
        <v>#N/A</v>
      </c>
      <c r="AC53" s="61" t="e">
        <f t="shared" si="22"/>
        <v>#N/A</v>
      </c>
      <c r="AD53" s="61" t="e">
        <f t="shared" si="22"/>
        <v>#N/A</v>
      </c>
      <c r="AE53" s="61" t="e">
        <f t="shared" si="22"/>
        <v>#N/A</v>
      </c>
      <c r="AF53" s="61" t="e">
        <f t="shared" si="22"/>
        <v>#N/A</v>
      </c>
      <c r="AG53" s="61" t="e">
        <f t="shared" si="22"/>
        <v>#N/A</v>
      </c>
      <c r="AH53" s="61" t="e">
        <f t="shared" si="22"/>
        <v>#N/A</v>
      </c>
      <c r="AI53" s="61" t="e">
        <f t="shared" si="22"/>
        <v>#N/A</v>
      </c>
      <c r="AJ53" s="61" t="e">
        <f t="shared" si="22"/>
        <v>#N/A</v>
      </c>
      <c r="AK53" s="61" t="e">
        <f t="shared" si="22"/>
        <v>#N/A</v>
      </c>
      <c r="AL53" s="61" t="e">
        <f t="shared" si="22"/>
        <v>#N/A</v>
      </c>
      <c r="AM53" s="61" t="e">
        <f t="shared" si="22"/>
        <v>#N/A</v>
      </c>
      <c r="AN53" s="61" t="e">
        <f t="shared" si="22"/>
        <v>#N/A</v>
      </c>
      <c r="AO53" s="61" t="e">
        <f t="shared" si="22"/>
        <v>#N/A</v>
      </c>
      <c r="AP53" s="61" t="e">
        <f t="shared" si="22"/>
        <v>#N/A</v>
      </c>
      <c r="AQ53" s="61" t="e">
        <f t="shared" si="22"/>
        <v>#N/A</v>
      </c>
      <c r="AR53" s="61" t="e">
        <f t="shared" si="22"/>
        <v>#N/A</v>
      </c>
      <c r="AS53" s="61" t="e">
        <f t="shared" si="22"/>
        <v>#N/A</v>
      </c>
      <c r="AT53" s="61" t="e">
        <f t="shared" si="22"/>
        <v>#N/A</v>
      </c>
      <c r="AU53" s="61" t="e">
        <f t="shared" si="22"/>
        <v>#N/A</v>
      </c>
      <c r="AV53" s="61" t="e">
        <f t="shared" si="22"/>
        <v>#N/A</v>
      </c>
      <c r="AW53" s="61" t="e">
        <f t="shared" si="22"/>
        <v>#N/A</v>
      </c>
      <c r="AX53" s="61" t="e">
        <f t="shared" si="22"/>
        <v>#N/A</v>
      </c>
      <c r="AY53" s="61" t="e">
        <f t="shared" si="22"/>
        <v>#N/A</v>
      </c>
      <c r="AZ53" s="61" t="e">
        <f t="shared" si="22"/>
        <v>#N/A</v>
      </c>
      <c r="BA53" s="61" t="e">
        <f t="shared" si="22"/>
        <v>#N/A</v>
      </c>
      <c r="BB53" s="61" t="e">
        <f t="shared" si="22"/>
        <v>#N/A</v>
      </c>
      <c r="BC53" s="61" t="e">
        <f t="shared" si="22"/>
        <v>#N/A</v>
      </c>
    </row>
    <row r="54" spans="1:55" x14ac:dyDescent="0.2">
      <c r="B54" s="38"/>
      <c r="C54" s="40" t="s">
        <v>72</v>
      </c>
      <c r="E54" s="14"/>
      <c r="F54" s="9" t="e">
        <f t="shared" ref="F54:BC54" si="23">F53+F44</f>
        <v>#N/A</v>
      </c>
      <c r="G54" s="9" t="e">
        <f t="shared" si="23"/>
        <v>#N/A</v>
      </c>
      <c r="H54" s="9" t="e">
        <f t="shared" si="23"/>
        <v>#N/A</v>
      </c>
      <c r="I54" s="9" t="e">
        <f t="shared" si="23"/>
        <v>#N/A</v>
      </c>
      <c r="J54" s="9" t="e">
        <f t="shared" si="23"/>
        <v>#N/A</v>
      </c>
      <c r="K54" s="9" t="e">
        <f t="shared" si="23"/>
        <v>#N/A</v>
      </c>
      <c r="L54" s="9" t="e">
        <f t="shared" si="23"/>
        <v>#N/A</v>
      </c>
      <c r="M54" s="9" t="e">
        <f t="shared" si="23"/>
        <v>#N/A</v>
      </c>
      <c r="N54" s="9" t="e">
        <f t="shared" si="23"/>
        <v>#N/A</v>
      </c>
      <c r="O54" s="9" t="e">
        <f t="shared" si="23"/>
        <v>#N/A</v>
      </c>
      <c r="P54" s="9" t="e">
        <f t="shared" si="23"/>
        <v>#N/A</v>
      </c>
      <c r="Q54" s="9" t="e">
        <f t="shared" si="23"/>
        <v>#N/A</v>
      </c>
      <c r="R54" s="9" t="e">
        <f t="shared" si="23"/>
        <v>#N/A</v>
      </c>
      <c r="S54" s="9" t="e">
        <f t="shared" si="23"/>
        <v>#N/A</v>
      </c>
      <c r="T54" s="9" t="e">
        <f t="shared" si="23"/>
        <v>#N/A</v>
      </c>
      <c r="U54" s="9" t="e">
        <f t="shared" si="23"/>
        <v>#N/A</v>
      </c>
      <c r="V54" s="9" t="e">
        <f t="shared" si="23"/>
        <v>#N/A</v>
      </c>
      <c r="W54" s="9" t="e">
        <f t="shared" si="23"/>
        <v>#N/A</v>
      </c>
      <c r="X54" s="9" t="e">
        <f t="shared" si="23"/>
        <v>#N/A</v>
      </c>
      <c r="Y54" s="9" t="e">
        <f t="shared" si="23"/>
        <v>#N/A</v>
      </c>
      <c r="Z54" s="9" t="e">
        <f t="shared" si="23"/>
        <v>#N/A</v>
      </c>
      <c r="AA54" s="9" t="e">
        <f t="shared" si="23"/>
        <v>#N/A</v>
      </c>
      <c r="AB54" s="9" t="e">
        <f t="shared" si="23"/>
        <v>#N/A</v>
      </c>
      <c r="AC54" s="9" t="e">
        <f t="shared" si="23"/>
        <v>#N/A</v>
      </c>
      <c r="AD54" s="9" t="e">
        <f t="shared" si="23"/>
        <v>#N/A</v>
      </c>
      <c r="AE54" s="9" t="e">
        <f t="shared" si="23"/>
        <v>#N/A</v>
      </c>
      <c r="AF54" s="9" t="e">
        <f t="shared" si="23"/>
        <v>#N/A</v>
      </c>
      <c r="AG54" s="9" t="e">
        <f t="shared" si="23"/>
        <v>#N/A</v>
      </c>
      <c r="AH54" s="9" t="e">
        <f t="shared" si="23"/>
        <v>#N/A</v>
      </c>
      <c r="AI54" s="9" t="e">
        <f t="shared" si="23"/>
        <v>#N/A</v>
      </c>
      <c r="AJ54" s="9" t="e">
        <f t="shared" si="23"/>
        <v>#N/A</v>
      </c>
      <c r="AK54" s="9" t="e">
        <f t="shared" si="23"/>
        <v>#N/A</v>
      </c>
      <c r="AL54" s="9" t="e">
        <f t="shared" si="23"/>
        <v>#N/A</v>
      </c>
      <c r="AM54" s="9" t="e">
        <f t="shared" si="23"/>
        <v>#N/A</v>
      </c>
      <c r="AN54" s="9" t="e">
        <f t="shared" si="23"/>
        <v>#N/A</v>
      </c>
      <c r="AO54" s="9" t="e">
        <f t="shared" si="23"/>
        <v>#N/A</v>
      </c>
      <c r="AP54" s="9" t="e">
        <f t="shared" si="23"/>
        <v>#N/A</v>
      </c>
      <c r="AQ54" s="9" t="e">
        <f t="shared" si="23"/>
        <v>#N/A</v>
      </c>
      <c r="AR54" s="9" t="e">
        <f t="shared" si="23"/>
        <v>#N/A</v>
      </c>
      <c r="AS54" s="9" t="e">
        <f t="shared" si="23"/>
        <v>#N/A</v>
      </c>
      <c r="AT54" s="9" t="e">
        <f t="shared" si="23"/>
        <v>#N/A</v>
      </c>
      <c r="AU54" s="9" t="e">
        <f t="shared" si="23"/>
        <v>#N/A</v>
      </c>
      <c r="AV54" s="9" t="e">
        <f t="shared" si="23"/>
        <v>#N/A</v>
      </c>
      <c r="AW54" s="9" t="e">
        <f t="shared" si="23"/>
        <v>#N/A</v>
      </c>
      <c r="AX54" s="9" t="e">
        <f t="shared" si="23"/>
        <v>#N/A</v>
      </c>
      <c r="AY54" s="9" t="e">
        <f t="shared" si="23"/>
        <v>#N/A</v>
      </c>
      <c r="AZ54" s="9" t="e">
        <f t="shared" si="23"/>
        <v>#N/A</v>
      </c>
      <c r="BA54" s="9" t="e">
        <f t="shared" si="23"/>
        <v>#N/A</v>
      </c>
      <c r="BB54" s="9" t="e">
        <f t="shared" si="23"/>
        <v>#N/A</v>
      </c>
      <c r="BC54" s="9" t="e">
        <f t="shared" si="23"/>
        <v>#N/A</v>
      </c>
    </row>
    <row r="55" spans="1:55" ht="12.75" customHeight="1" x14ac:dyDescent="0.2">
      <c r="C55" s="38"/>
    </row>
    <row r="56" spans="1:55" x14ac:dyDescent="0.2">
      <c r="C56" s="38"/>
    </row>
    <row r="57" spans="1:55" x14ac:dyDescent="0.2">
      <c r="A57" s="67"/>
      <c r="B57" s="38" t="s">
        <v>54</v>
      </c>
      <c r="C57" s="38"/>
      <c r="D57" s="67"/>
    </row>
    <row r="58" spans="1:55" x14ac:dyDescent="0.2">
      <c r="A58" s="67"/>
      <c r="B58" s="38"/>
      <c r="C58" s="90" t="s">
        <v>99</v>
      </c>
      <c r="D58" s="91"/>
      <c r="E58" s="58">
        <f t="shared" ref="E58:E63" si="24">EPCBaseYear</f>
        <v>0</v>
      </c>
      <c r="F58" s="294">
        <v>0</v>
      </c>
      <c r="G58" s="105">
        <f>F58</f>
        <v>0</v>
      </c>
      <c r="H58" s="105">
        <f t="shared" ref="H58:BC62" si="25">G58</f>
        <v>0</v>
      </c>
      <c r="I58" s="105">
        <f t="shared" si="25"/>
        <v>0</v>
      </c>
      <c r="J58" s="105">
        <f t="shared" si="25"/>
        <v>0</v>
      </c>
      <c r="K58" s="105">
        <f t="shared" si="25"/>
        <v>0</v>
      </c>
      <c r="L58" s="105">
        <f t="shared" si="25"/>
        <v>0</v>
      </c>
      <c r="M58" s="105">
        <f t="shared" si="25"/>
        <v>0</v>
      </c>
      <c r="N58" s="105">
        <f t="shared" si="25"/>
        <v>0</v>
      </c>
      <c r="O58" s="105">
        <f t="shared" si="25"/>
        <v>0</v>
      </c>
      <c r="P58" s="105">
        <f t="shared" si="25"/>
        <v>0</v>
      </c>
      <c r="Q58" s="105">
        <f t="shared" si="25"/>
        <v>0</v>
      </c>
      <c r="R58" s="105">
        <f t="shared" si="25"/>
        <v>0</v>
      </c>
      <c r="S58" s="105">
        <f t="shared" si="25"/>
        <v>0</v>
      </c>
      <c r="T58" s="105">
        <f t="shared" si="25"/>
        <v>0</v>
      </c>
      <c r="U58" s="105">
        <f t="shared" si="25"/>
        <v>0</v>
      </c>
      <c r="V58" s="105">
        <f t="shared" si="25"/>
        <v>0</v>
      </c>
      <c r="W58" s="105">
        <f t="shared" si="25"/>
        <v>0</v>
      </c>
      <c r="X58" s="105">
        <f t="shared" si="25"/>
        <v>0</v>
      </c>
      <c r="Y58" s="105">
        <f t="shared" si="25"/>
        <v>0</v>
      </c>
      <c r="Z58" s="105">
        <f t="shared" si="25"/>
        <v>0</v>
      </c>
      <c r="AA58" s="105">
        <f t="shared" si="25"/>
        <v>0</v>
      </c>
      <c r="AB58" s="105">
        <f t="shared" si="25"/>
        <v>0</v>
      </c>
      <c r="AC58" s="105">
        <f t="shared" si="25"/>
        <v>0</v>
      </c>
      <c r="AD58" s="105">
        <f t="shared" si="25"/>
        <v>0</v>
      </c>
      <c r="AE58" s="105">
        <f t="shared" si="25"/>
        <v>0</v>
      </c>
      <c r="AF58" s="105">
        <f t="shared" si="25"/>
        <v>0</v>
      </c>
      <c r="AG58" s="105">
        <f t="shared" si="25"/>
        <v>0</v>
      </c>
      <c r="AH58" s="105">
        <f t="shared" si="25"/>
        <v>0</v>
      </c>
      <c r="AI58" s="105">
        <f t="shared" si="25"/>
        <v>0</v>
      </c>
      <c r="AJ58" s="105">
        <f t="shared" si="25"/>
        <v>0</v>
      </c>
      <c r="AK58" s="105">
        <f t="shared" si="25"/>
        <v>0</v>
      </c>
      <c r="AL58" s="105">
        <f t="shared" si="25"/>
        <v>0</v>
      </c>
      <c r="AM58" s="105">
        <f t="shared" si="25"/>
        <v>0</v>
      </c>
      <c r="AN58" s="105">
        <f t="shared" si="25"/>
        <v>0</v>
      </c>
      <c r="AO58" s="105">
        <f t="shared" si="25"/>
        <v>0</v>
      </c>
      <c r="AP58" s="105">
        <f t="shared" si="25"/>
        <v>0</v>
      </c>
      <c r="AQ58" s="105">
        <f t="shared" si="25"/>
        <v>0</v>
      </c>
      <c r="AR58" s="105">
        <f t="shared" si="25"/>
        <v>0</v>
      </c>
      <c r="AS58" s="105">
        <f t="shared" si="25"/>
        <v>0</v>
      </c>
      <c r="AT58" s="105">
        <f t="shared" si="25"/>
        <v>0</v>
      </c>
      <c r="AU58" s="105">
        <f t="shared" si="25"/>
        <v>0</v>
      </c>
      <c r="AV58" s="105">
        <f t="shared" si="25"/>
        <v>0</v>
      </c>
      <c r="AW58" s="105">
        <f t="shared" si="25"/>
        <v>0</v>
      </c>
      <c r="AX58" s="105">
        <f t="shared" si="25"/>
        <v>0</v>
      </c>
      <c r="AY58" s="105">
        <f t="shared" si="25"/>
        <v>0</v>
      </c>
      <c r="AZ58" s="105">
        <f t="shared" si="25"/>
        <v>0</v>
      </c>
      <c r="BA58" s="105">
        <f t="shared" si="25"/>
        <v>0</v>
      </c>
      <c r="BB58" s="105">
        <f t="shared" si="25"/>
        <v>0</v>
      </c>
      <c r="BC58" s="105">
        <f t="shared" si="25"/>
        <v>0</v>
      </c>
    </row>
    <row r="59" spans="1:55" x14ac:dyDescent="0.2">
      <c r="A59" s="67"/>
      <c r="B59" s="38"/>
      <c r="C59" s="90" t="s">
        <v>99</v>
      </c>
      <c r="D59" s="91"/>
      <c r="E59" s="58">
        <f t="shared" si="24"/>
        <v>0</v>
      </c>
      <c r="F59" s="89">
        <v>0</v>
      </c>
      <c r="G59" s="106">
        <f>F59</f>
        <v>0</v>
      </c>
      <c r="H59" s="106">
        <f t="shared" si="25"/>
        <v>0</v>
      </c>
      <c r="I59" s="106">
        <f t="shared" si="25"/>
        <v>0</v>
      </c>
      <c r="J59" s="106">
        <f t="shared" si="25"/>
        <v>0</v>
      </c>
      <c r="K59" s="106">
        <f t="shared" si="25"/>
        <v>0</v>
      </c>
      <c r="L59" s="106">
        <f t="shared" si="25"/>
        <v>0</v>
      </c>
      <c r="M59" s="106">
        <f t="shared" si="25"/>
        <v>0</v>
      </c>
      <c r="N59" s="106">
        <f t="shared" si="25"/>
        <v>0</v>
      </c>
      <c r="O59" s="106">
        <f t="shared" si="25"/>
        <v>0</v>
      </c>
      <c r="P59" s="106">
        <f t="shared" si="25"/>
        <v>0</v>
      </c>
      <c r="Q59" s="106">
        <f t="shared" si="25"/>
        <v>0</v>
      </c>
      <c r="R59" s="106">
        <f t="shared" si="25"/>
        <v>0</v>
      </c>
      <c r="S59" s="106">
        <f t="shared" si="25"/>
        <v>0</v>
      </c>
      <c r="T59" s="106">
        <f t="shared" si="25"/>
        <v>0</v>
      </c>
      <c r="U59" s="106">
        <f t="shared" si="25"/>
        <v>0</v>
      </c>
      <c r="V59" s="106">
        <f t="shared" si="25"/>
        <v>0</v>
      </c>
      <c r="W59" s="106">
        <f t="shared" si="25"/>
        <v>0</v>
      </c>
      <c r="X59" s="106">
        <f t="shared" si="25"/>
        <v>0</v>
      </c>
      <c r="Y59" s="106">
        <f t="shared" si="25"/>
        <v>0</v>
      </c>
      <c r="Z59" s="106">
        <f t="shared" si="25"/>
        <v>0</v>
      </c>
      <c r="AA59" s="106">
        <f t="shared" si="25"/>
        <v>0</v>
      </c>
      <c r="AB59" s="106">
        <f t="shared" si="25"/>
        <v>0</v>
      </c>
      <c r="AC59" s="106">
        <f t="shared" si="25"/>
        <v>0</v>
      </c>
      <c r="AD59" s="106">
        <f t="shared" si="25"/>
        <v>0</v>
      </c>
      <c r="AE59" s="106">
        <f t="shared" si="25"/>
        <v>0</v>
      </c>
      <c r="AF59" s="106">
        <f t="shared" si="25"/>
        <v>0</v>
      </c>
      <c r="AG59" s="106">
        <f t="shared" si="25"/>
        <v>0</v>
      </c>
      <c r="AH59" s="106">
        <f t="shared" si="25"/>
        <v>0</v>
      </c>
      <c r="AI59" s="106">
        <f t="shared" si="25"/>
        <v>0</v>
      </c>
      <c r="AJ59" s="106">
        <f t="shared" si="25"/>
        <v>0</v>
      </c>
      <c r="AK59" s="106">
        <f t="shared" si="25"/>
        <v>0</v>
      </c>
      <c r="AL59" s="106">
        <f t="shared" si="25"/>
        <v>0</v>
      </c>
      <c r="AM59" s="106">
        <f t="shared" si="25"/>
        <v>0</v>
      </c>
      <c r="AN59" s="106">
        <f t="shared" si="25"/>
        <v>0</v>
      </c>
      <c r="AO59" s="106">
        <f t="shared" si="25"/>
        <v>0</v>
      </c>
      <c r="AP59" s="106">
        <f t="shared" si="25"/>
        <v>0</v>
      </c>
      <c r="AQ59" s="106">
        <f t="shared" si="25"/>
        <v>0</v>
      </c>
      <c r="AR59" s="106">
        <f t="shared" si="25"/>
        <v>0</v>
      </c>
      <c r="AS59" s="106">
        <f t="shared" si="25"/>
        <v>0</v>
      </c>
      <c r="AT59" s="106">
        <f t="shared" si="25"/>
        <v>0</v>
      </c>
      <c r="AU59" s="106">
        <f t="shared" si="25"/>
        <v>0</v>
      </c>
      <c r="AV59" s="106">
        <f t="shared" si="25"/>
        <v>0</v>
      </c>
      <c r="AW59" s="106">
        <f t="shared" si="25"/>
        <v>0</v>
      </c>
      <c r="AX59" s="106">
        <f t="shared" si="25"/>
        <v>0</v>
      </c>
      <c r="AY59" s="106">
        <f t="shared" si="25"/>
        <v>0</v>
      </c>
      <c r="AZ59" s="106">
        <f t="shared" si="25"/>
        <v>0</v>
      </c>
      <c r="BA59" s="106">
        <f t="shared" si="25"/>
        <v>0</v>
      </c>
      <c r="BB59" s="106">
        <f t="shared" si="25"/>
        <v>0</v>
      </c>
      <c r="BC59" s="106">
        <f t="shared" si="25"/>
        <v>0</v>
      </c>
    </row>
    <row r="60" spans="1:55" x14ac:dyDescent="0.2">
      <c r="A60" s="67"/>
      <c r="B60" s="38"/>
      <c r="C60" s="90" t="s">
        <v>99</v>
      </c>
      <c r="D60" s="91"/>
      <c r="E60" s="58">
        <f t="shared" si="24"/>
        <v>0</v>
      </c>
      <c r="F60" s="89">
        <v>0</v>
      </c>
      <c r="G60" s="106">
        <f>F60</f>
        <v>0</v>
      </c>
      <c r="H60" s="106">
        <f t="shared" si="25"/>
        <v>0</v>
      </c>
      <c r="I60" s="106">
        <f t="shared" si="25"/>
        <v>0</v>
      </c>
      <c r="J60" s="106">
        <f t="shared" si="25"/>
        <v>0</v>
      </c>
      <c r="K60" s="106">
        <f t="shared" si="25"/>
        <v>0</v>
      </c>
      <c r="L60" s="106">
        <f t="shared" si="25"/>
        <v>0</v>
      </c>
      <c r="M60" s="106">
        <f t="shared" si="25"/>
        <v>0</v>
      </c>
      <c r="N60" s="106">
        <f t="shared" si="25"/>
        <v>0</v>
      </c>
      <c r="O60" s="106">
        <f t="shared" si="25"/>
        <v>0</v>
      </c>
      <c r="P60" s="106">
        <f t="shared" si="25"/>
        <v>0</v>
      </c>
      <c r="Q60" s="106">
        <f t="shared" si="25"/>
        <v>0</v>
      </c>
      <c r="R60" s="106">
        <f t="shared" si="25"/>
        <v>0</v>
      </c>
      <c r="S60" s="106">
        <f t="shared" si="25"/>
        <v>0</v>
      </c>
      <c r="T60" s="106">
        <f t="shared" si="25"/>
        <v>0</v>
      </c>
      <c r="U60" s="106">
        <f t="shared" si="25"/>
        <v>0</v>
      </c>
      <c r="V60" s="106">
        <f t="shared" si="25"/>
        <v>0</v>
      </c>
      <c r="W60" s="106">
        <f t="shared" si="25"/>
        <v>0</v>
      </c>
      <c r="X60" s="106">
        <f t="shared" si="25"/>
        <v>0</v>
      </c>
      <c r="Y60" s="106">
        <f t="shared" si="25"/>
        <v>0</v>
      </c>
      <c r="Z60" s="106">
        <f t="shared" si="25"/>
        <v>0</v>
      </c>
      <c r="AA60" s="106">
        <f t="shared" si="25"/>
        <v>0</v>
      </c>
      <c r="AB60" s="106">
        <f t="shared" si="25"/>
        <v>0</v>
      </c>
      <c r="AC60" s="106">
        <f t="shared" si="25"/>
        <v>0</v>
      </c>
      <c r="AD60" s="106">
        <f t="shared" si="25"/>
        <v>0</v>
      </c>
      <c r="AE60" s="106">
        <f t="shared" si="25"/>
        <v>0</v>
      </c>
      <c r="AF60" s="106">
        <f t="shared" si="25"/>
        <v>0</v>
      </c>
      <c r="AG60" s="106">
        <f t="shared" si="25"/>
        <v>0</v>
      </c>
      <c r="AH60" s="106">
        <f t="shared" si="25"/>
        <v>0</v>
      </c>
      <c r="AI60" s="106">
        <f t="shared" si="25"/>
        <v>0</v>
      </c>
      <c r="AJ60" s="106">
        <f t="shared" si="25"/>
        <v>0</v>
      </c>
      <c r="AK60" s="106">
        <f t="shared" si="25"/>
        <v>0</v>
      </c>
      <c r="AL60" s="106">
        <f t="shared" si="25"/>
        <v>0</v>
      </c>
      <c r="AM60" s="106">
        <f t="shared" si="25"/>
        <v>0</v>
      </c>
      <c r="AN60" s="106">
        <f t="shared" si="25"/>
        <v>0</v>
      </c>
      <c r="AO60" s="106">
        <f t="shared" si="25"/>
        <v>0</v>
      </c>
      <c r="AP60" s="106">
        <f t="shared" si="25"/>
        <v>0</v>
      </c>
      <c r="AQ60" s="106">
        <f t="shared" si="25"/>
        <v>0</v>
      </c>
      <c r="AR60" s="106">
        <f t="shared" si="25"/>
        <v>0</v>
      </c>
      <c r="AS60" s="106">
        <f t="shared" si="25"/>
        <v>0</v>
      </c>
      <c r="AT60" s="106">
        <f t="shared" si="25"/>
        <v>0</v>
      </c>
      <c r="AU60" s="106">
        <f t="shared" si="25"/>
        <v>0</v>
      </c>
      <c r="AV60" s="106">
        <f t="shared" si="25"/>
        <v>0</v>
      </c>
      <c r="AW60" s="106">
        <f t="shared" si="25"/>
        <v>0</v>
      </c>
      <c r="AX60" s="106">
        <f t="shared" si="25"/>
        <v>0</v>
      </c>
      <c r="AY60" s="106">
        <f t="shared" si="25"/>
        <v>0</v>
      </c>
      <c r="AZ60" s="106">
        <f t="shared" si="25"/>
        <v>0</v>
      </c>
      <c r="BA60" s="106">
        <f t="shared" si="25"/>
        <v>0</v>
      </c>
      <c r="BB60" s="106">
        <f t="shared" si="25"/>
        <v>0</v>
      </c>
      <c r="BC60" s="106">
        <f t="shared" si="25"/>
        <v>0</v>
      </c>
    </row>
    <row r="61" spans="1:55" x14ac:dyDescent="0.2">
      <c r="A61" s="67"/>
      <c r="B61" s="38"/>
      <c r="C61" s="90" t="s">
        <v>99</v>
      </c>
      <c r="D61" s="91"/>
      <c r="E61" s="58">
        <f t="shared" si="24"/>
        <v>0</v>
      </c>
      <c r="F61" s="89">
        <v>0</v>
      </c>
      <c r="G61" s="106">
        <f>F61</f>
        <v>0</v>
      </c>
      <c r="H61" s="106">
        <f t="shared" si="25"/>
        <v>0</v>
      </c>
      <c r="I61" s="106">
        <f t="shared" si="25"/>
        <v>0</v>
      </c>
      <c r="J61" s="106">
        <f t="shared" si="25"/>
        <v>0</v>
      </c>
      <c r="K61" s="106">
        <f t="shared" si="25"/>
        <v>0</v>
      </c>
      <c r="L61" s="106">
        <f t="shared" si="25"/>
        <v>0</v>
      </c>
      <c r="M61" s="106">
        <f t="shared" si="25"/>
        <v>0</v>
      </c>
      <c r="N61" s="106">
        <f t="shared" si="25"/>
        <v>0</v>
      </c>
      <c r="O61" s="106">
        <f t="shared" si="25"/>
        <v>0</v>
      </c>
      <c r="P61" s="106">
        <f t="shared" si="25"/>
        <v>0</v>
      </c>
      <c r="Q61" s="106">
        <f t="shared" si="25"/>
        <v>0</v>
      </c>
      <c r="R61" s="106">
        <f t="shared" si="25"/>
        <v>0</v>
      </c>
      <c r="S61" s="106">
        <f t="shared" si="25"/>
        <v>0</v>
      </c>
      <c r="T61" s="106">
        <f t="shared" si="25"/>
        <v>0</v>
      </c>
      <c r="U61" s="106">
        <f t="shared" si="25"/>
        <v>0</v>
      </c>
      <c r="V61" s="106">
        <f t="shared" si="25"/>
        <v>0</v>
      </c>
      <c r="W61" s="106">
        <f t="shared" si="25"/>
        <v>0</v>
      </c>
      <c r="X61" s="106">
        <f t="shared" si="25"/>
        <v>0</v>
      </c>
      <c r="Y61" s="106">
        <f t="shared" si="25"/>
        <v>0</v>
      </c>
      <c r="Z61" s="106">
        <f t="shared" si="25"/>
        <v>0</v>
      </c>
      <c r="AA61" s="106">
        <f t="shared" si="25"/>
        <v>0</v>
      </c>
      <c r="AB61" s="106">
        <f t="shared" si="25"/>
        <v>0</v>
      </c>
      <c r="AC61" s="106">
        <f t="shared" si="25"/>
        <v>0</v>
      </c>
      <c r="AD61" s="106">
        <f t="shared" si="25"/>
        <v>0</v>
      </c>
      <c r="AE61" s="106">
        <f t="shared" si="25"/>
        <v>0</v>
      </c>
      <c r="AF61" s="106">
        <f t="shared" si="25"/>
        <v>0</v>
      </c>
      <c r="AG61" s="106">
        <f t="shared" si="25"/>
        <v>0</v>
      </c>
      <c r="AH61" s="106">
        <f t="shared" si="25"/>
        <v>0</v>
      </c>
      <c r="AI61" s="106">
        <f t="shared" si="25"/>
        <v>0</v>
      </c>
      <c r="AJ61" s="106">
        <f t="shared" si="25"/>
        <v>0</v>
      </c>
      <c r="AK61" s="106">
        <f t="shared" si="25"/>
        <v>0</v>
      </c>
      <c r="AL61" s="106">
        <f t="shared" si="25"/>
        <v>0</v>
      </c>
      <c r="AM61" s="106">
        <f t="shared" si="25"/>
        <v>0</v>
      </c>
      <c r="AN61" s="106">
        <f t="shared" si="25"/>
        <v>0</v>
      </c>
      <c r="AO61" s="106">
        <f t="shared" si="25"/>
        <v>0</v>
      </c>
      <c r="AP61" s="106">
        <f t="shared" si="25"/>
        <v>0</v>
      </c>
      <c r="AQ61" s="106">
        <f t="shared" si="25"/>
        <v>0</v>
      </c>
      <c r="AR61" s="106">
        <f t="shared" si="25"/>
        <v>0</v>
      </c>
      <c r="AS61" s="106">
        <f t="shared" si="25"/>
        <v>0</v>
      </c>
      <c r="AT61" s="106">
        <f t="shared" si="25"/>
        <v>0</v>
      </c>
      <c r="AU61" s="106">
        <f t="shared" si="25"/>
        <v>0</v>
      </c>
      <c r="AV61" s="106">
        <f t="shared" si="25"/>
        <v>0</v>
      </c>
      <c r="AW61" s="106">
        <f t="shared" si="25"/>
        <v>0</v>
      </c>
      <c r="AX61" s="106">
        <f t="shared" si="25"/>
        <v>0</v>
      </c>
      <c r="AY61" s="106">
        <f t="shared" si="25"/>
        <v>0</v>
      </c>
      <c r="AZ61" s="106">
        <f t="shared" si="25"/>
        <v>0</v>
      </c>
      <c r="BA61" s="106">
        <f t="shared" si="25"/>
        <v>0</v>
      </c>
      <c r="BB61" s="106">
        <f t="shared" si="25"/>
        <v>0</v>
      </c>
      <c r="BC61" s="106">
        <f t="shared" si="25"/>
        <v>0</v>
      </c>
    </row>
    <row r="62" spans="1:55" x14ac:dyDescent="0.2">
      <c r="A62" s="67"/>
      <c r="B62" s="38"/>
      <c r="C62" s="90" t="s">
        <v>99</v>
      </c>
      <c r="D62" s="91"/>
      <c r="E62" s="58">
        <f t="shared" si="24"/>
        <v>0</v>
      </c>
      <c r="F62" s="89">
        <v>0</v>
      </c>
      <c r="G62" s="107">
        <f>F62</f>
        <v>0</v>
      </c>
      <c r="H62" s="107">
        <f t="shared" si="25"/>
        <v>0</v>
      </c>
      <c r="I62" s="107">
        <f t="shared" si="25"/>
        <v>0</v>
      </c>
      <c r="J62" s="107">
        <f t="shared" si="25"/>
        <v>0</v>
      </c>
      <c r="K62" s="107">
        <f t="shared" si="25"/>
        <v>0</v>
      </c>
      <c r="L62" s="107">
        <f t="shared" si="25"/>
        <v>0</v>
      </c>
      <c r="M62" s="107">
        <f t="shared" si="25"/>
        <v>0</v>
      </c>
      <c r="N62" s="107">
        <f t="shared" si="25"/>
        <v>0</v>
      </c>
      <c r="O62" s="107">
        <f t="shared" si="25"/>
        <v>0</v>
      </c>
      <c r="P62" s="107">
        <f t="shared" si="25"/>
        <v>0</v>
      </c>
      <c r="Q62" s="107">
        <f t="shared" si="25"/>
        <v>0</v>
      </c>
      <c r="R62" s="107">
        <f t="shared" si="25"/>
        <v>0</v>
      </c>
      <c r="S62" s="107">
        <f t="shared" si="25"/>
        <v>0</v>
      </c>
      <c r="T62" s="107">
        <f t="shared" si="25"/>
        <v>0</v>
      </c>
      <c r="U62" s="107">
        <f t="shared" si="25"/>
        <v>0</v>
      </c>
      <c r="V62" s="107">
        <f t="shared" si="25"/>
        <v>0</v>
      </c>
      <c r="W62" s="107">
        <f t="shared" si="25"/>
        <v>0</v>
      </c>
      <c r="X62" s="107">
        <f t="shared" si="25"/>
        <v>0</v>
      </c>
      <c r="Y62" s="107">
        <f t="shared" si="25"/>
        <v>0</v>
      </c>
      <c r="Z62" s="107">
        <f t="shared" si="25"/>
        <v>0</v>
      </c>
      <c r="AA62" s="107">
        <f t="shared" si="25"/>
        <v>0</v>
      </c>
      <c r="AB62" s="107">
        <f t="shared" si="25"/>
        <v>0</v>
      </c>
      <c r="AC62" s="107">
        <f t="shared" si="25"/>
        <v>0</v>
      </c>
      <c r="AD62" s="107">
        <f t="shared" si="25"/>
        <v>0</v>
      </c>
      <c r="AE62" s="107">
        <f t="shared" si="25"/>
        <v>0</v>
      </c>
      <c r="AF62" s="107">
        <f t="shared" si="25"/>
        <v>0</v>
      </c>
      <c r="AG62" s="107">
        <f t="shared" si="25"/>
        <v>0</v>
      </c>
      <c r="AH62" s="107">
        <f t="shared" si="25"/>
        <v>0</v>
      </c>
      <c r="AI62" s="107">
        <f t="shared" si="25"/>
        <v>0</v>
      </c>
      <c r="AJ62" s="107">
        <f t="shared" si="25"/>
        <v>0</v>
      </c>
      <c r="AK62" s="107">
        <f t="shared" si="25"/>
        <v>0</v>
      </c>
      <c r="AL62" s="107">
        <f t="shared" si="25"/>
        <v>0</v>
      </c>
      <c r="AM62" s="107">
        <f t="shared" si="25"/>
        <v>0</v>
      </c>
      <c r="AN62" s="107">
        <f t="shared" si="25"/>
        <v>0</v>
      </c>
      <c r="AO62" s="107">
        <f t="shared" si="25"/>
        <v>0</v>
      </c>
      <c r="AP62" s="107">
        <f t="shared" si="25"/>
        <v>0</v>
      </c>
      <c r="AQ62" s="107">
        <f t="shared" si="25"/>
        <v>0</v>
      </c>
      <c r="AR62" s="107">
        <f t="shared" si="25"/>
        <v>0</v>
      </c>
      <c r="AS62" s="107">
        <f t="shared" si="25"/>
        <v>0</v>
      </c>
      <c r="AT62" s="107">
        <f t="shared" si="25"/>
        <v>0</v>
      </c>
      <c r="AU62" s="107">
        <f t="shared" si="25"/>
        <v>0</v>
      </c>
      <c r="AV62" s="107">
        <f t="shared" si="25"/>
        <v>0</v>
      </c>
      <c r="AW62" s="107">
        <f t="shared" si="25"/>
        <v>0</v>
      </c>
      <c r="AX62" s="107">
        <f t="shared" si="25"/>
        <v>0</v>
      </c>
      <c r="AY62" s="107">
        <f t="shared" si="25"/>
        <v>0</v>
      </c>
      <c r="AZ62" s="107">
        <f t="shared" si="25"/>
        <v>0</v>
      </c>
      <c r="BA62" s="107">
        <f t="shared" si="25"/>
        <v>0</v>
      </c>
      <c r="BB62" s="107">
        <f t="shared" si="25"/>
        <v>0</v>
      </c>
      <c r="BC62" s="107">
        <f t="shared" si="25"/>
        <v>0</v>
      </c>
    </row>
    <row r="63" spans="1:55" ht="15" x14ac:dyDescent="0.35">
      <c r="A63" s="67"/>
      <c r="B63" s="38"/>
      <c r="C63" s="38" t="s">
        <v>86</v>
      </c>
      <c r="D63" s="67"/>
      <c r="E63" s="58">
        <f t="shared" si="24"/>
        <v>0</v>
      </c>
      <c r="F63" s="61">
        <f>SUM(F58:F62)</f>
        <v>0</v>
      </c>
      <c r="G63" s="61">
        <f t="shared" ref="G63:BC63" si="26">SUM(G58:G62)</f>
        <v>0</v>
      </c>
      <c r="H63" s="61">
        <f t="shared" si="26"/>
        <v>0</v>
      </c>
      <c r="I63" s="61">
        <f t="shared" si="26"/>
        <v>0</v>
      </c>
      <c r="J63" s="61">
        <f t="shared" si="26"/>
        <v>0</v>
      </c>
      <c r="K63" s="61">
        <f t="shared" si="26"/>
        <v>0</v>
      </c>
      <c r="L63" s="61">
        <f t="shared" si="26"/>
        <v>0</v>
      </c>
      <c r="M63" s="61">
        <f t="shared" si="26"/>
        <v>0</v>
      </c>
      <c r="N63" s="61">
        <f t="shared" si="26"/>
        <v>0</v>
      </c>
      <c r="O63" s="61">
        <f t="shared" si="26"/>
        <v>0</v>
      </c>
      <c r="P63" s="61">
        <f t="shared" si="26"/>
        <v>0</v>
      </c>
      <c r="Q63" s="61">
        <f t="shared" si="26"/>
        <v>0</v>
      </c>
      <c r="R63" s="61">
        <f t="shared" si="26"/>
        <v>0</v>
      </c>
      <c r="S63" s="61">
        <f t="shared" si="26"/>
        <v>0</v>
      </c>
      <c r="T63" s="61">
        <f t="shared" si="26"/>
        <v>0</v>
      </c>
      <c r="U63" s="61">
        <f t="shared" si="26"/>
        <v>0</v>
      </c>
      <c r="V63" s="61">
        <f t="shared" si="26"/>
        <v>0</v>
      </c>
      <c r="W63" s="61">
        <f t="shared" si="26"/>
        <v>0</v>
      </c>
      <c r="X63" s="61">
        <f t="shared" si="26"/>
        <v>0</v>
      </c>
      <c r="Y63" s="61">
        <f t="shared" si="26"/>
        <v>0</v>
      </c>
      <c r="Z63" s="61">
        <f t="shared" si="26"/>
        <v>0</v>
      </c>
      <c r="AA63" s="61">
        <f t="shared" si="26"/>
        <v>0</v>
      </c>
      <c r="AB63" s="61">
        <f t="shared" si="26"/>
        <v>0</v>
      </c>
      <c r="AC63" s="61">
        <f t="shared" si="26"/>
        <v>0</v>
      </c>
      <c r="AD63" s="61">
        <f t="shared" si="26"/>
        <v>0</v>
      </c>
      <c r="AE63" s="61">
        <f t="shared" si="26"/>
        <v>0</v>
      </c>
      <c r="AF63" s="61">
        <f t="shared" si="26"/>
        <v>0</v>
      </c>
      <c r="AG63" s="61">
        <f t="shared" si="26"/>
        <v>0</v>
      </c>
      <c r="AH63" s="61">
        <f t="shared" si="26"/>
        <v>0</v>
      </c>
      <c r="AI63" s="61">
        <f t="shared" si="26"/>
        <v>0</v>
      </c>
      <c r="AJ63" s="61">
        <f t="shared" si="26"/>
        <v>0</v>
      </c>
      <c r="AK63" s="61">
        <f t="shared" si="26"/>
        <v>0</v>
      </c>
      <c r="AL63" s="61">
        <f t="shared" si="26"/>
        <v>0</v>
      </c>
      <c r="AM63" s="61">
        <f t="shared" si="26"/>
        <v>0</v>
      </c>
      <c r="AN63" s="61">
        <f t="shared" si="26"/>
        <v>0</v>
      </c>
      <c r="AO63" s="61">
        <f t="shared" si="26"/>
        <v>0</v>
      </c>
      <c r="AP63" s="61">
        <f t="shared" si="26"/>
        <v>0</v>
      </c>
      <c r="AQ63" s="61">
        <f t="shared" si="26"/>
        <v>0</v>
      </c>
      <c r="AR63" s="61">
        <f t="shared" si="26"/>
        <v>0</v>
      </c>
      <c r="AS63" s="61">
        <f t="shared" si="26"/>
        <v>0</v>
      </c>
      <c r="AT63" s="61">
        <f t="shared" si="26"/>
        <v>0</v>
      </c>
      <c r="AU63" s="61">
        <f t="shared" si="26"/>
        <v>0</v>
      </c>
      <c r="AV63" s="61">
        <f t="shared" si="26"/>
        <v>0</v>
      </c>
      <c r="AW63" s="61">
        <f t="shared" si="26"/>
        <v>0</v>
      </c>
      <c r="AX63" s="61">
        <f t="shared" si="26"/>
        <v>0</v>
      </c>
      <c r="AY63" s="61">
        <f t="shared" si="26"/>
        <v>0</v>
      </c>
      <c r="AZ63" s="61">
        <f t="shared" si="26"/>
        <v>0</v>
      </c>
      <c r="BA63" s="61">
        <f t="shared" si="26"/>
        <v>0</v>
      </c>
      <c r="BB63" s="61">
        <f t="shared" si="26"/>
        <v>0</v>
      </c>
      <c r="BC63" s="61">
        <f t="shared" si="26"/>
        <v>0</v>
      </c>
    </row>
    <row r="64" spans="1:55" x14ac:dyDescent="0.2">
      <c r="B64" s="38"/>
      <c r="C64" s="38" t="s">
        <v>68</v>
      </c>
      <c r="E64" s="81">
        <f>CostEscalOM</f>
        <v>0</v>
      </c>
      <c r="F64" s="8">
        <f>F63*(1+RateSQ)^(F$5-EPCBaseYear)</f>
        <v>0</v>
      </c>
      <c r="G64" s="8">
        <f>G63*(1+RateSQ)^(G$5-EPCBaseYear)</f>
        <v>0</v>
      </c>
      <c r="H64" s="8">
        <f t="shared" ref="H64:BC64" si="27">H63*(1+RateSQ)^(H$5-EPCBaseYear)</f>
        <v>0</v>
      </c>
      <c r="I64" s="8">
        <f t="shared" si="27"/>
        <v>0</v>
      </c>
      <c r="J64" s="8">
        <f t="shared" si="27"/>
        <v>0</v>
      </c>
      <c r="K64" s="8">
        <f t="shared" si="27"/>
        <v>0</v>
      </c>
      <c r="L64" s="8">
        <f t="shared" si="27"/>
        <v>0</v>
      </c>
      <c r="M64" s="8">
        <f t="shared" si="27"/>
        <v>0</v>
      </c>
      <c r="N64" s="8">
        <f t="shared" si="27"/>
        <v>0</v>
      </c>
      <c r="O64" s="8">
        <f t="shared" si="27"/>
        <v>0</v>
      </c>
      <c r="P64" s="8">
        <f t="shared" si="27"/>
        <v>0</v>
      </c>
      <c r="Q64" s="8">
        <f t="shared" si="27"/>
        <v>0</v>
      </c>
      <c r="R64" s="8">
        <f t="shared" si="27"/>
        <v>0</v>
      </c>
      <c r="S64" s="8">
        <f t="shared" si="27"/>
        <v>0</v>
      </c>
      <c r="T64" s="8">
        <f t="shared" si="27"/>
        <v>0</v>
      </c>
      <c r="U64" s="8">
        <f t="shared" si="27"/>
        <v>0</v>
      </c>
      <c r="V64" s="8">
        <f t="shared" si="27"/>
        <v>0</v>
      </c>
      <c r="W64" s="8">
        <f t="shared" si="27"/>
        <v>0</v>
      </c>
      <c r="X64" s="8">
        <f t="shared" si="27"/>
        <v>0</v>
      </c>
      <c r="Y64" s="8">
        <f t="shared" si="27"/>
        <v>0</v>
      </c>
      <c r="Z64" s="8">
        <f t="shared" si="27"/>
        <v>0</v>
      </c>
      <c r="AA64" s="8">
        <f t="shared" si="27"/>
        <v>0</v>
      </c>
      <c r="AB64" s="8">
        <f t="shared" si="27"/>
        <v>0</v>
      </c>
      <c r="AC64" s="8">
        <f t="shared" si="27"/>
        <v>0</v>
      </c>
      <c r="AD64" s="8">
        <f t="shared" si="27"/>
        <v>0</v>
      </c>
      <c r="AE64" s="8">
        <f t="shared" si="27"/>
        <v>0</v>
      </c>
      <c r="AF64" s="8">
        <f t="shared" si="27"/>
        <v>0</v>
      </c>
      <c r="AG64" s="8">
        <f t="shared" si="27"/>
        <v>0</v>
      </c>
      <c r="AH64" s="8">
        <f t="shared" si="27"/>
        <v>0</v>
      </c>
      <c r="AI64" s="8">
        <f t="shared" si="27"/>
        <v>0</v>
      </c>
      <c r="AJ64" s="8">
        <f t="shared" si="27"/>
        <v>0</v>
      </c>
      <c r="AK64" s="8">
        <f t="shared" si="27"/>
        <v>0</v>
      </c>
      <c r="AL64" s="8">
        <f t="shared" si="27"/>
        <v>0</v>
      </c>
      <c r="AM64" s="8">
        <f t="shared" si="27"/>
        <v>0</v>
      </c>
      <c r="AN64" s="8">
        <f t="shared" si="27"/>
        <v>0</v>
      </c>
      <c r="AO64" s="8">
        <f t="shared" si="27"/>
        <v>0</v>
      </c>
      <c r="AP64" s="8">
        <f t="shared" si="27"/>
        <v>0</v>
      </c>
      <c r="AQ64" s="8">
        <f t="shared" si="27"/>
        <v>0</v>
      </c>
      <c r="AR64" s="8">
        <f t="shared" si="27"/>
        <v>0</v>
      </c>
      <c r="AS64" s="8">
        <f t="shared" si="27"/>
        <v>0</v>
      </c>
      <c r="AT64" s="8">
        <f t="shared" si="27"/>
        <v>0</v>
      </c>
      <c r="AU64" s="8">
        <f t="shared" si="27"/>
        <v>0</v>
      </c>
      <c r="AV64" s="8">
        <f t="shared" si="27"/>
        <v>0</v>
      </c>
      <c r="AW64" s="8">
        <f t="shared" si="27"/>
        <v>0</v>
      </c>
      <c r="AX64" s="8">
        <f t="shared" si="27"/>
        <v>0</v>
      </c>
      <c r="AY64" s="8">
        <f t="shared" si="27"/>
        <v>0</v>
      </c>
      <c r="AZ64" s="8">
        <f t="shared" si="27"/>
        <v>0</v>
      </c>
      <c r="BA64" s="8">
        <f t="shared" si="27"/>
        <v>0</v>
      </c>
      <c r="BB64" s="8">
        <f t="shared" si="27"/>
        <v>0</v>
      </c>
      <c r="BC64" s="8">
        <f t="shared" si="27"/>
        <v>0</v>
      </c>
    </row>
    <row r="65" spans="2:55" x14ac:dyDescent="0.2">
      <c r="B65" s="67"/>
      <c r="C65" s="38"/>
      <c r="D65" s="67"/>
    </row>
    <row r="66" spans="2:55" x14ac:dyDescent="0.2">
      <c r="B66" s="42" t="s">
        <v>1</v>
      </c>
      <c r="C66" s="38"/>
      <c r="D66" s="67"/>
    </row>
    <row r="67" spans="2:55" x14ac:dyDescent="0.2">
      <c r="B67" s="42"/>
      <c r="C67" s="90" t="s">
        <v>99</v>
      </c>
      <c r="D67" s="91"/>
      <c r="E67" s="58">
        <f>EPCBaseYear</f>
        <v>0</v>
      </c>
      <c r="F67" s="292">
        <f>'Grid - O&amp;M'!G37</f>
        <v>0</v>
      </c>
      <c r="G67" s="95">
        <f t="shared" ref="G67:W67" si="28">F67</f>
        <v>0</v>
      </c>
      <c r="H67" s="95">
        <f t="shared" si="28"/>
        <v>0</v>
      </c>
      <c r="I67" s="95">
        <f t="shared" si="28"/>
        <v>0</v>
      </c>
      <c r="J67" s="95">
        <f t="shared" si="28"/>
        <v>0</v>
      </c>
      <c r="K67" s="95">
        <f t="shared" si="28"/>
        <v>0</v>
      </c>
      <c r="L67" s="95">
        <f t="shared" si="28"/>
        <v>0</v>
      </c>
      <c r="M67" s="95">
        <f t="shared" si="28"/>
        <v>0</v>
      </c>
      <c r="N67" s="95">
        <f t="shared" si="28"/>
        <v>0</v>
      </c>
      <c r="O67" s="95">
        <f t="shared" si="28"/>
        <v>0</v>
      </c>
      <c r="P67" s="95">
        <f t="shared" si="28"/>
        <v>0</v>
      </c>
      <c r="Q67" s="95">
        <f t="shared" si="28"/>
        <v>0</v>
      </c>
      <c r="R67" s="95">
        <f t="shared" si="28"/>
        <v>0</v>
      </c>
      <c r="S67" s="95">
        <f t="shared" si="28"/>
        <v>0</v>
      </c>
      <c r="T67" s="95">
        <f t="shared" si="28"/>
        <v>0</v>
      </c>
      <c r="U67" s="95">
        <f t="shared" si="28"/>
        <v>0</v>
      </c>
      <c r="V67" s="95">
        <f t="shared" si="28"/>
        <v>0</v>
      </c>
      <c r="W67" s="95">
        <f t="shared" si="28"/>
        <v>0</v>
      </c>
      <c r="X67" s="95">
        <f t="shared" ref="X67:AM71" si="29">W67</f>
        <v>0</v>
      </c>
      <c r="Y67" s="95">
        <f t="shared" si="29"/>
        <v>0</v>
      </c>
      <c r="Z67" s="95">
        <f t="shared" si="29"/>
        <v>0</v>
      </c>
      <c r="AA67" s="95">
        <f t="shared" si="29"/>
        <v>0</v>
      </c>
      <c r="AB67" s="95">
        <f t="shared" si="29"/>
        <v>0</v>
      </c>
      <c r="AC67" s="95">
        <f t="shared" si="29"/>
        <v>0</v>
      </c>
      <c r="AD67" s="95">
        <f t="shared" si="29"/>
        <v>0</v>
      </c>
      <c r="AE67" s="95">
        <f t="shared" si="29"/>
        <v>0</v>
      </c>
      <c r="AF67" s="95">
        <f t="shared" si="29"/>
        <v>0</v>
      </c>
      <c r="AG67" s="95">
        <f t="shared" si="29"/>
        <v>0</v>
      </c>
      <c r="AH67" s="95">
        <f t="shared" si="29"/>
        <v>0</v>
      </c>
      <c r="AI67" s="95">
        <f t="shared" si="29"/>
        <v>0</v>
      </c>
      <c r="AJ67" s="95">
        <f t="shared" si="29"/>
        <v>0</v>
      </c>
      <c r="AK67" s="95">
        <f t="shared" si="29"/>
        <v>0</v>
      </c>
      <c r="AL67" s="95">
        <f t="shared" si="29"/>
        <v>0</v>
      </c>
      <c r="AM67" s="95">
        <f t="shared" si="29"/>
        <v>0</v>
      </c>
      <c r="AN67" s="95">
        <f t="shared" ref="AN67:BC71" si="30">AM67</f>
        <v>0</v>
      </c>
      <c r="AO67" s="95">
        <f t="shared" si="30"/>
        <v>0</v>
      </c>
      <c r="AP67" s="95">
        <f t="shared" si="30"/>
        <v>0</v>
      </c>
      <c r="AQ67" s="95">
        <f t="shared" si="30"/>
        <v>0</v>
      </c>
      <c r="AR67" s="95">
        <f t="shared" si="30"/>
        <v>0</v>
      </c>
      <c r="AS67" s="95">
        <f t="shared" si="30"/>
        <v>0</v>
      </c>
      <c r="AT67" s="95">
        <f t="shared" si="30"/>
        <v>0</v>
      </c>
      <c r="AU67" s="95">
        <f t="shared" si="30"/>
        <v>0</v>
      </c>
      <c r="AV67" s="95">
        <f t="shared" si="30"/>
        <v>0</v>
      </c>
      <c r="AW67" s="95">
        <f t="shared" si="30"/>
        <v>0</v>
      </c>
      <c r="AX67" s="95">
        <f t="shared" si="30"/>
        <v>0</v>
      </c>
      <c r="AY67" s="95">
        <f t="shared" si="30"/>
        <v>0</v>
      </c>
      <c r="AZ67" s="95">
        <f t="shared" si="30"/>
        <v>0</v>
      </c>
      <c r="BA67" s="95">
        <f t="shared" si="30"/>
        <v>0</v>
      </c>
      <c r="BB67" s="95">
        <f t="shared" si="30"/>
        <v>0</v>
      </c>
      <c r="BC67" s="95">
        <f t="shared" si="30"/>
        <v>0</v>
      </c>
    </row>
    <row r="68" spans="2:55" x14ac:dyDescent="0.2">
      <c r="B68" s="42"/>
      <c r="C68" s="90" t="s">
        <v>99</v>
      </c>
      <c r="D68" s="91"/>
      <c r="E68" s="58">
        <f>EPCBaseYear</f>
        <v>0</v>
      </c>
      <c r="F68" s="89">
        <v>0</v>
      </c>
      <c r="G68" s="96">
        <f t="shared" ref="G68:V71" si="31">F68</f>
        <v>0</v>
      </c>
      <c r="H68" s="96">
        <f t="shared" si="31"/>
        <v>0</v>
      </c>
      <c r="I68" s="96">
        <f t="shared" si="31"/>
        <v>0</v>
      </c>
      <c r="J68" s="96">
        <f t="shared" si="31"/>
        <v>0</v>
      </c>
      <c r="K68" s="96">
        <f t="shared" si="31"/>
        <v>0</v>
      </c>
      <c r="L68" s="96">
        <f t="shared" si="31"/>
        <v>0</v>
      </c>
      <c r="M68" s="96">
        <f t="shared" si="31"/>
        <v>0</v>
      </c>
      <c r="N68" s="96">
        <f t="shared" si="31"/>
        <v>0</v>
      </c>
      <c r="O68" s="96">
        <f t="shared" si="31"/>
        <v>0</v>
      </c>
      <c r="P68" s="96">
        <f t="shared" si="31"/>
        <v>0</v>
      </c>
      <c r="Q68" s="96">
        <f t="shared" si="31"/>
        <v>0</v>
      </c>
      <c r="R68" s="96">
        <f t="shared" si="31"/>
        <v>0</v>
      </c>
      <c r="S68" s="96">
        <f t="shared" si="31"/>
        <v>0</v>
      </c>
      <c r="T68" s="96">
        <f t="shared" si="31"/>
        <v>0</v>
      </c>
      <c r="U68" s="96">
        <f t="shared" si="31"/>
        <v>0</v>
      </c>
      <c r="V68" s="96">
        <f t="shared" si="31"/>
        <v>0</v>
      </c>
      <c r="W68" s="96">
        <f>V68</f>
        <v>0</v>
      </c>
      <c r="X68" s="96">
        <f t="shared" si="29"/>
        <v>0</v>
      </c>
      <c r="Y68" s="96">
        <f t="shared" si="29"/>
        <v>0</v>
      </c>
      <c r="Z68" s="96">
        <f t="shared" si="29"/>
        <v>0</v>
      </c>
      <c r="AA68" s="96">
        <f t="shared" si="29"/>
        <v>0</v>
      </c>
      <c r="AB68" s="96">
        <f t="shared" si="29"/>
        <v>0</v>
      </c>
      <c r="AC68" s="96">
        <f t="shared" si="29"/>
        <v>0</v>
      </c>
      <c r="AD68" s="96">
        <f t="shared" si="29"/>
        <v>0</v>
      </c>
      <c r="AE68" s="96">
        <f t="shared" si="29"/>
        <v>0</v>
      </c>
      <c r="AF68" s="96">
        <f t="shared" si="29"/>
        <v>0</v>
      </c>
      <c r="AG68" s="96">
        <f t="shared" si="29"/>
        <v>0</v>
      </c>
      <c r="AH68" s="96">
        <f t="shared" si="29"/>
        <v>0</v>
      </c>
      <c r="AI68" s="96">
        <f t="shared" si="29"/>
        <v>0</v>
      </c>
      <c r="AJ68" s="96">
        <f t="shared" si="29"/>
        <v>0</v>
      </c>
      <c r="AK68" s="96">
        <f t="shared" si="29"/>
        <v>0</v>
      </c>
      <c r="AL68" s="96">
        <f t="shared" si="29"/>
        <v>0</v>
      </c>
      <c r="AM68" s="96">
        <f t="shared" si="29"/>
        <v>0</v>
      </c>
      <c r="AN68" s="96">
        <f t="shared" si="30"/>
        <v>0</v>
      </c>
      <c r="AO68" s="96">
        <f t="shared" si="30"/>
        <v>0</v>
      </c>
      <c r="AP68" s="96">
        <f t="shared" si="30"/>
        <v>0</v>
      </c>
      <c r="AQ68" s="96">
        <f t="shared" si="30"/>
        <v>0</v>
      </c>
      <c r="AR68" s="96">
        <f t="shared" si="30"/>
        <v>0</v>
      </c>
      <c r="AS68" s="96">
        <f t="shared" si="30"/>
        <v>0</v>
      </c>
      <c r="AT68" s="96">
        <f t="shared" si="30"/>
        <v>0</v>
      </c>
      <c r="AU68" s="96">
        <f t="shared" si="30"/>
        <v>0</v>
      </c>
      <c r="AV68" s="96">
        <f t="shared" si="30"/>
        <v>0</v>
      </c>
      <c r="AW68" s="96">
        <f t="shared" si="30"/>
        <v>0</v>
      </c>
      <c r="AX68" s="96">
        <f t="shared" si="30"/>
        <v>0</v>
      </c>
      <c r="AY68" s="96">
        <f t="shared" si="30"/>
        <v>0</v>
      </c>
      <c r="AZ68" s="96">
        <f t="shared" si="30"/>
        <v>0</v>
      </c>
      <c r="BA68" s="96">
        <f t="shared" si="30"/>
        <v>0</v>
      </c>
      <c r="BB68" s="96">
        <f t="shared" si="30"/>
        <v>0</v>
      </c>
      <c r="BC68" s="96">
        <f t="shared" si="30"/>
        <v>0</v>
      </c>
    </row>
    <row r="69" spans="2:55" x14ac:dyDescent="0.2">
      <c r="B69" s="42"/>
      <c r="C69" s="90" t="s">
        <v>99</v>
      </c>
      <c r="D69" s="91"/>
      <c r="E69" s="58">
        <f>EPCBaseYear</f>
        <v>0</v>
      </c>
      <c r="F69" s="89">
        <v>0</v>
      </c>
      <c r="G69" s="96">
        <f t="shared" si="31"/>
        <v>0</v>
      </c>
      <c r="H69" s="96">
        <f t="shared" si="31"/>
        <v>0</v>
      </c>
      <c r="I69" s="96">
        <f t="shared" si="31"/>
        <v>0</v>
      </c>
      <c r="J69" s="96">
        <f t="shared" si="31"/>
        <v>0</v>
      </c>
      <c r="K69" s="96">
        <f t="shared" si="31"/>
        <v>0</v>
      </c>
      <c r="L69" s="96">
        <f t="shared" si="31"/>
        <v>0</v>
      </c>
      <c r="M69" s="96">
        <f t="shared" si="31"/>
        <v>0</v>
      </c>
      <c r="N69" s="96">
        <f t="shared" si="31"/>
        <v>0</v>
      </c>
      <c r="O69" s="96">
        <f t="shared" si="31"/>
        <v>0</v>
      </c>
      <c r="P69" s="96">
        <f t="shared" si="31"/>
        <v>0</v>
      </c>
      <c r="Q69" s="96">
        <f t="shared" si="31"/>
        <v>0</v>
      </c>
      <c r="R69" s="96">
        <f t="shared" si="31"/>
        <v>0</v>
      </c>
      <c r="S69" s="96">
        <f t="shared" si="31"/>
        <v>0</v>
      </c>
      <c r="T69" s="96">
        <f t="shared" si="31"/>
        <v>0</v>
      </c>
      <c r="U69" s="96">
        <f t="shared" si="31"/>
        <v>0</v>
      </c>
      <c r="V69" s="96">
        <f t="shared" si="31"/>
        <v>0</v>
      </c>
      <c r="W69" s="96">
        <f>V69</f>
        <v>0</v>
      </c>
      <c r="X69" s="96">
        <f t="shared" si="29"/>
        <v>0</v>
      </c>
      <c r="Y69" s="96">
        <f t="shared" si="29"/>
        <v>0</v>
      </c>
      <c r="Z69" s="96">
        <f t="shared" si="29"/>
        <v>0</v>
      </c>
      <c r="AA69" s="96">
        <f t="shared" si="29"/>
        <v>0</v>
      </c>
      <c r="AB69" s="96">
        <f t="shared" si="29"/>
        <v>0</v>
      </c>
      <c r="AC69" s="96">
        <f t="shared" si="29"/>
        <v>0</v>
      </c>
      <c r="AD69" s="96">
        <f t="shared" si="29"/>
        <v>0</v>
      </c>
      <c r="AE69" s="96">
        <f t="shared" si="29"/>
        <v>0</v>
      </c>
      <c r="AF69" s="96">
        <f t="shared" si="29"/>
        <v>0</v>
      </c>
      <c r="AG69" s="96">
        <f t="shared" si="29"/>
        <v>0</v>
      </c>
      <c r="AH69" s="96">
        <f t="shared" si="29"/>
        <v>0</v>
      </c>
      <c r="AI69" s="96">
        <f t="shared" si="29"/>
        <v>0</v>
      </c>
      <c r="AJ69" s="96">
        <f t="shared" si="29"/>
        <v>0</v>
      </c>
      <c r="AK69" s="96">
        <f t="shared" si="29"/>
        <v>0</v>
      </c>
      <c r="AL69" s="96">
        <f t="shared" si="29"/>
        <v>0</v>
      </c>
      <c r="AM69" s="96">
        <f t="shared" si="29"/>
        <v>0</v>
      </c>
      <c r="AN69" s="96">
        <f t="shared" si="30"/>
        <v>0</v>
      </c>
      <c r="AO69" s="96">
        <f t="shared" si="30"/>
        <v>0</v>
      </c>
      <c r="AP69" s="96">
        <f t="shared" si="30"/>
        <v>0</v>
      </c>
      <c r="AQ69" s="96">
        <f t="shared" si="30"/>
        <v>0</v>
      </c>
      <c r="AR69" s="96">
        <f t="shared" si="30"/>
        <v>0</v>
      </c>
      <c r="AS69" s="96">
        <f t="shared" si="30"/>
        <v>0</v>
      </c>
      <c r="AT69" s="96">
        <f t="shared" si="30"/>
        <v>0</v>
      </c>
      <c r="AU69" s="96">
        <f t="shared" si="30"/>
        <v>0</v>
      </c>
      <c r="AV69" s="96">
        <f t="shared" si="30"/>
        <v>0</v>
      </c>
      <c r="AW69" s="96">
        <f t="shared" si="30"/>
        <v>0</v>
      </c>
      <c r="AX69" s="96">
        <f t="shared" si="30"/>
        <v>0</v>
      </c>
      <c r="AY69" s="96">
        <f t="shared" si="30"/>
        <v>0</v>
      </c>
      <c r="AZ69" s="96">
        <f t="shared" si="30"/>
        <v>0</v>
      </c>
      <c r="BA69" s="96">
        <f t="shared" si="30"/>
        <v>0</v>
      </c>
      <c r="BB69" s="96">
        <f t="shared" si="30"/>
        <v>0</v>
      </c>
      <c r="BC69" s="96">
        <f t="shared" si="30"/>
        <v>0</v>
      </c>
    </row>
    <row r="70" spans="2:55" x14ac:dyDescent="0.2">
      <c r="B70" s="42"/>
      <c r="C70" s="90" t="s">
        <v>99</v>
      </c>
      <c r="D70" s="91"/>
      <c r="E70" s="58">
        <f>EPCBaseYear</f>
        <v>0</v>
      </c>
      <c r="F70" s="89">
        <v>0</v>
      </c>
      <c r="G70" s="96">
        <f t="shared" si="31"/>
        <v>0</v>
      </c>
      <c r="H70" s="96">
        <f t="shared" si="31"/>
        <v>0</v>
      </c>
      <c r="I70" s="96">
        <f t="shared" si="31"/>
        <v>0</v>
      </c>
      <c r="J70" s="96">
        <f t="shared" si="31"/>
        <v>0</v>
      </c>
      <c r="K70" s="96">
        <f t="shared" si="31"/>
        <v>0</v>
      </c>
      <c r="L70" s="96">
        <f t="shared" si="31"/>
        <v>0</v>
      </c>
      <c r="M70" s="96">
        <f t="shared" si="31"/>
        <v>0</v>
      </c>
      <c r="N70" s="96">
        <f t="shared" si="31"/>
        <v>0</v>
      </c>
      <c r="O70" s="96">
        <f t="shared" si="31"/>
        <v>0</v>
      </c>
      <c r="P70" s="96">
        <f t="shared" si="31"/>
        <v>0</v>
      </c>
      <c r="Q70" s="96">
        <f t="shared" si="31"/>
        <v>0</v>
      </c>
      <c r="R70" s="96">
        <f t="shared" si="31"/>
        <v>0</v>
      </c>
      <c r="S70" s="96">
        <f t="shared" si="31"/>
        <v>0</v>
      </c>
      <c r="T70" s="96">
        <f t="shared" si="31"/>
        <v>0</v>
      </c>
      <c r="U70" s="96">
        <f t="shared" si="31"/>
        <v>0</v>
      </c>
      <c r="V70" s="96">
        <f t="shared" si="31"/>
        <v>0</v>
      </c>
      <c r="W70" s="96">
        <f>V70</f>
        <v>0</v>
      </c>
      <c r="X70" s="96">
        <f t="shared" si="29"/>
        <v>0</v>
      </c>
      <c r="Y70" s="96">
        <f t="shared" si="29"/>
        <v>0</v>
      </c>
      <c r="Z70" s="96">
        <f t="shared" si="29"/>
        <v>0</v>
      </c>
      <c r="AA70" s="96">
        <f t="shared" si="29"/>
        <v>0</v>
      </c>
      <c r="AB70" s="96">
        <f t="shared" si="29"/>
        <v>0</v>
      </c>
      <c r="AC70" s="96">
        <f t="shared" si="29"/>
        <v>0</v>
      </c>
      <c r="AD70" s="96">
        <f t="shared" si="29"/>
        <v>0</v>
      </c>
      <c r="AE70" s="96">
        <f t="shared" si="29"/>
        <v>0</v>
      </c>
      <c r="AF70" s="96">
        <f t="shared" si="29"/>
        <v>0</v>
      </c>
      <c r="AG70" s="96">
        <f t="shared" si="29"/>
        <v>0</v>
      </c>
      <c r="AH70" s="96">
        <f t="shared" si="29"/>
        <v>0</v>
      </c>
      <c r="AI70" s="96">
        <f t="shared" si="29"/>
        <v>0</v>
      </c>
      <c r="AJ70" s="96">
        <f t="shared" si="29"/>
        <v>0</v>
      </c>
      <c r="AK70" s="96">
        <f t="shared" si="29"/>
        <v>0</v>
      </c>
      <c r="AL70" s="96">
        <f t="shared" si="29"/>
        <v>0</v>
      </c>
      <c r="AM70" s="96">
        <f t="shared" si="29"/>
        <v>0</v>
      </c>
      <c r="AN70" s="96">
        <f t="shared" si="30"/>
        <v>0</v>
      </c>
      <c r="AO70" s="96">
        <f t="shared" si="30"/>
        <v>0</v>
      </c>
      <c r="AP70" s="96">
        <f t="shared" si="30"/>
        <v>0</v>
      </c>
      <c r="AQ70" s="96">
        <f t="shared" si="30"/>
        <v>0</v>
      </c>
      <c r="AR70" s="96">
        <f t="shared" si="30"/>
        <v>0</v>
      </c>
      <c r="AS70" s="96">
        <f t="shared" si="30"/>
        <v>0</v>
      </c>
      <c r="AT70" s="96">
        <f t="shared" si="30"/>
        <v>0</v>
      </c>
      <c r="AU70" s="96">
        <f t="shared" si="30"/>
        <v>0</v>
      </c>
      <c r="AV70" s="96">
        <f t="shared" si="30"/>
        <v>0</v>
      </c>
      <c r="AW70" s="96">
        <f t="shared" si="30"/>
        <v>0</v>
      </c>
      <c r="AX70" s="96">
        <f t="shared" si="30"/>
        <v>0</v>
      </c>
      <c r="AY70" s="96">
        <f t="shared" si="30"/>
        <v>0</v>
      </c>
      <c r="AZ70" s="96">
        <f t="shared" si="30"/>
        <v>0</v>
      </c>
      <c r="BA70" s="96">
        <f t="shared" si="30"/>
        <v>0</v>
      </c>
      <c r="BB70" s="96">
        <f t="shared" si="30"/>
        <v>0</v>
      </c>
      <c r="BC70" s="96">
        <f t="shared" si="30"/>
        <v>0</v>
      </c>
    </row>
    <row r="71" spans="2:55" x14ac:dyDescent="0.2">
      <c r="B71" s="42"/>
      <c r="C71" s="90" t="s">
        <v>99</v>
      </c>
      <c r="D71" s="91"/>
      <c r="E71" s="58">
        <f>EPCBaseYear</f>
        <v>0</v>
      </c>
      <c r="F71" s="89">
        <v>0</v>
      </c>
      <c r="G71" s="96">
        <f t="shared" si="31"/>
        <v>0</v>
      </c>
      <c r="H71" s="96">
        <f t="shared" si="31"/>
        <v>0</v>
      </c>
      <c r="I71" s="96">
        <f t="shared" si="31"/>
        <v>0</v>
      </c>
      <c r="J71" s="96">
        <f t="shared" si="31"/>
        <v>0</v>
      </c>
      <c r="K71" s="96">
        <f t="shared" si="31"/>
        <v>0</v>
      </c>
      <c r="L71" s="96">
        <f t="shared" si="31"/>
        <v>0</v>
      </c>
      <c r="M71" s="96">
        <f t="shared" si="31"/>
        <v>0</v>
      </c>
      <c r="N71" s="96">
        <f t="shared" si="31"/>
        <v>0</v>
      </c>
      <c r="O71" s="96">
        <f t="shared" si="31"/>
        <v>0</v>
      </c>
      <c r="P71" s="96">
        <f t="shared" si="31"/>
        <v>0</v>
      </c>
      <c r="Q71" s="96">
        <f t="shared" si="31"/>
        <v>0</v>
      </c>
      <c r="R71" s="96">
        <f t="shared" si="31"/>
        <v>0</v>
      </c>
      <c r="S71" s="96">
        <f t="shared" si="31"/>
        <v>0</v>
      </c>
      <c r="T71" s="96">
        <f t="shared" si="31"/>
        <v>0</v>
      </c>
      <c r="U71" s="96">
        <f t="shared" si="31"/>
        <v>0</v>
      </c>
      <c r="V71" s="96">
        <f t="shared" si="31"/>
        <v>0</v>
      </c>
      <c r="W71" s="96">
        <f>V71</f>
        <v>0</v>
      </c>
      <c r="X71" s="96">
        <f t="shared" si="29"/>
        <v>0</v>
      </c>
      <c r="Y71" s="96">
        <f t="shared" si="29"/>
        <v>0</v>
      </c>
      <c r="Z71" s="96">
        <f t="shared" si="29"/>
        <v>0</v>
      </c>
      <c r="AA71" s="96">
        <f t="shared" si="29"/>
        <v>0</v>
      </c>
      <c r="AB71" s="96">
        <f t="shared" si="29"/>
        <v>0</v>
      </c>
      <c r="AC71" s="96">
        <f t="shared" si="29"/>
        <v>0</v>
      </c>
      <c r="AD71" s="96">
        <f t="shared" si="29"/>
        <v>0</v>
      </c>
      <c r="AE71" s="96">
        <f t="shared" si="29"/>
        <v>0</v>
      </c>
      <c r="AF71" s="96">
        <f t="shared" si="29"/>
        <v>0</v>
      </c>
      <c r="AG71" s="96">
        <f t="shared" si="29"/>
        <v>0</v>
      </c>
      <c r="AH71" s="96">
        <f t="shared" si="29"/>
        <v>0</v>
      </c>
      <c r="AI71" s="96">
        <f t="shared" si="29"/>
        <v>0</v>
      </c>
      <c r="AJ71" s="96">
        <f t="shared" si="29"/>
        <v>0</v>
      </c>
      <c r="AK71" s="96">
        <f t="shared" si="29"/>
        <v>0</v>
      </c>
      <c r="AL71" s="96">
        <f t="shared" si="29"/>
        <v>0</v>
      </c>
      <c r="AM71" s="96">
        <f t="shared" si="29"/>
        <v>0</v>
      </c>
      <c r="AN71" s="96">
        <f t="shared" si="30"/>
        <v>0</v>
      </c>
      <c r="AO71" s="96">
        <f t="shared" si="30"/>
        <v>0</v>
      </c>
      <c r="AP71" s="96">
        <f t="shared" si="30"/>
        <v>0</v>
      </c>
      <c r="AQ71" s="96">
        <f t="shared" si="30"/>
        <v>0</v>
      </c>
      <c r="AR71" s="96">
        <f t="shared" si="30"/>
        <v>0</v>
      </c>
      <c r="AS71" s="96">
        <f t="shared" si="30"/>
        <v>0</v>
      </c>
      <c r="AT71" s="96">
        <f t="shared" si="30"/>
        <v>0</v>
      </c>
      <c r="AU71" s="96">
        <f t="shared" si="30"/>
        <v>0</v>
      </c>
      <c r="AV71" s="96">
        <f t="shared" si="30"/>
        <v>0</v>
      </c>
      <c r="AW71" s="96">
        <f t="shared" si="30"/>
        <v>0</v>
      </c>
      <c r="AX71" s="96">
        <f t="shared" si="30"/>
        <v>0</v>
      </c>
      <c r="AY71" s="96">
        <f t="shared" si="30"/>
        <v>0</v>
      </c>
      <c r="AZ71" s="96">
        <f t="shared" si="30"/>
        <v>0</v>
      </c>
      <c r="BA71" s="96">
        <f t="shared" si="30"/>
        <v>0</v>
      </c>
      <c r="BB71" s="96">
        <f t="shared" si="30"/>
        <v>0</v>
      </c>
      <c r="BC71" s="96">
        <f t="shared" si="30"/>
        <v>0</v>
      </c>
    </row>
    <row r="72" spans="2:55" ht="15" x14ac:dyDescent="0.35">
      <c r="C72" s="38" t="s">
        <v>86</v>
      </c>
      <c r="F72" s="61">
        <f>SUM(F67:F71)</f>
        <v>0</v>
      </c>
      <c r="G72" s="61">
        <f t="shared" ref="G72:BC72" si="32">SUM(G67:G71)</f>
        <v>0</v>
      </c>
      <c r="H72" s="61">
        <f t="shared" si="32"/>
        <v>0</v>
      </c>
      <c r="I72" s="61">
        <f t="shared" si="32"/>
        <v>0</v>
      </c>
      <c r="J72" s="61">
        <f t="shared" si="32"/>
        <v>0</v>
      </c>
      <c r="K72" s="61">
        <f t="shared" si="32"/>
        <v>0</v>
      </c>
      <c r="L72" s="61">
        <f t="shared" si="32"/>
        <v>0</v>
      </c>
      <c r="M72" s="61">
        <f t="shared" si="32"/>
        <v>0</v>
      </c>
      <c r="N72" s="61">
        <f t="shared" si="32"/>
        <v>0</v>
      </c>
      <c r="O72" s="61">
        <f t="shared" si="32"/>
        <v>0</v>
      </c>
      <c r="P72" s="61">
        <f t="shared" si="32"/>
        <v>0</v>
      </c>
      <c r="Q72" s="61">
        <f t="shared" si="32"/>
        <v>0</v>
      </c>
      <c r="R72" s="61">
        <f t="shared" si="32"/>
        <v>0</v>
      </c>
      <c r="S72" s="61">
        <f t="shared" si="32"/>
        <v>0</v>
      </c>
      <c r="T72" s="61">
        <f t="shared" si="32"/>
        <v>0</v>
      </c>
      <c r="U72" s="61">
        <f t="shared" si="32"/>
        <v>0</v>
      </c>
      <c r="V72" s="61">
        <f t="shared" si="32"/>
        <v>0</v>
      </c>
      <c r="W72" s="61">
        <f t="shared" si="32"/>
        <v>0</v>
      </c>
      <c r="X72" s="61">
        <f t="shared" si="32"/>
        <v>0</v>
      </c>
      <c r="Y72" s="61">
        <f t="shared" si="32"/>
        <v>0</v>
      </c>
      <c r="Z72" s="61">
        <f t="shared" si="32"/>
        <v>0</v>
      </c>
      <c r="AA72" s="61">
        <f t="shared" si="32"/>
        <v>0</v>
      </c>
      <c r="AB72" s="61">
        <f t="shared" si="32"/>
        <v>0</v>
      </c>
      <c r="AC72" s="61">
        <f t="shared" si="32"/>
        <v>0</v>
      </c>
      <c r="AD72" s="61">
        <f t="shared" si="32"/>
        <v>0</v>
      </c>
      <c r="AE72" s="61">
        <f t="shared" si="32"/>
        <v>0</v>
      </c>
      <c r="AF72" s="61">
        <f t="shared" si="32"/>
        <v>0</v>
      </c>
      <c r="AG72" s="61">
        <f t="shared" si="32"/>
        <v>0</v>
      </c>
      <c r="AH72" s="61">
        <f t="shared" si="32"/>
        <v>0</v>
      </c>
      <c r="AI72" s="61">
        <f t="shared" si="32"/>
        <v>0</v>
      </c>
      <c r="AJ72" s="61">
        <f t="shared" si="32"/>
        <v>0</v>
      </c>
      <c r="AK72" s="61">
        <f t="shared" si="32"/>
        <v>0</v>
      </c>
      <c r="AL72" s="61">
        <f t="shared" si="32"/>
        <v>0</v>
      </c>
      <c r="AM72" s="61">
        <f t="shared" si="32"/>
        <v>0</v>
      </c>
      <c r="AN72" s="61">
        <f t="shared" si="32"/>
        <v>0</v>
      </c>
      <c r="AO72" s="61">
        <f t="shared" si="32"/>
        <v>0</v>
      </c>
      <c r="AP72" s="61">
        <f t="shared" si="32"/>
        <v>0</v>
      </c>
      <c r="AQ72" s="61">
        <f t="shared" si="32"/>
        <v>0</v>
      </c>
      <c r="AR72" s="61">
        <f t="shared" si="32"/>
        <v>0</v>
      </c>
      <c r="AS72" s="61">
        <f t="shared" si="32"/>
        <v>0</v>
      </c>
      <c r="AT72" s="61">
        <f t="shared" si="32"/>
        <v>0</v>
      </c>
      <c r="AU72" s="61">
        <f t="shared" si="32"/>
        <v>0</v>
      </c>
      <c r="AV72" s="61">
        <f t="shared" si="32"/>
        <v>0</v>
      </c>
      <c r="AW72" s="61">
        <f t="shared" si="32"/>
        <v>0</v>
      </c>
      <c r="AX72" s="61">
        <f t="shared" si="32"/>
        <v>0</v>
      </c>
      <c r="AY72" s="61">
        <f t="shared" si="32"/>
        <v>0</v>
      </c>
      <c r="AZ72" s="61">
        <f t="shared" si="32"/>
        <v>0</v>
      </c>
      <c r="BA72" s="61">
        <f t="shared" si="32"/>
        <v>0</v>
      </c>
      <c r="BB72" s="61">
        <f t="shared" si="32"/>
        <v>0</v>
      </c>
      <c r="BC72" s="61">
        <f t="shared" si="32"/>
        <v>0</v>
      </c>
    </row>
    <row r="73" spans="2:55" x14ac:dyDescent="0.2">
      <c r="C73" s="38" t="s">
        <v>68</v>
      </c>
      <c r="E73" s="81">
        <f>CostEscalOM</f>
        <v>0</v>
      </c>
      <c r="F73" s="8">
        <f>F72*(1+RateSQ)^(F$5-EPCBaseYear)</f>
        <v>0</v>
      </c>
      <c r="G73" s="8">
        <f>G72*(1+RateSQ)^(G$5-EPCBaseYear)</f>
        <v>0</v>
      </c>
      <c r="H73" s="8">
        <f t="shared" ref="H73:BC73" si="33">H72*(1+RateSQ)^(H$5-EPCBaseYear)</f>
        <v>0</v>
      </c>
      <c r="I73" s="8">
        <f t="shared" si="33"/>
        <v>0</v>
      </c>
      <c r="J73" s="8">
        <f t="shared" si="33"/>
        <v>0</v>
      </c>
      <c r="K73" s="8">
        <f t="shared" si="33"/>
        <v>0</v>
      </c>
      <c r="L73" s="8">
        <f t="shared" si="33"/>
        <v>0</v>
      </c>
      <c r="M73" s="8">
        <f t="shared" si="33"/>
        <v>0</v>
      </c>
      <c r="N73" s="8">
        <f t="shared" si="33"/>
        <v>0</v>
      </c>
      <c r="O73" s="8">
        <f t="shared" si="33"/>
        <v>0</v>
      </c>
      <c r="P73" s="8">
        <f t="shared" si="33"/>
        <v>0</v>
      </c>
      <c r="Q73" s="8">
        <f t="shared" si="33"/>
        <v>0</v>
      </c>
      <c r="R73" s="8">
        <f t="shared" si="33"/>
        <v>0</v>
      </c>
      <c r="S73" s="8">
        <f t="shared" si="33"/>
        <v>0</v>
      </c>
      <c r="T73" s="8">
        <f t="shared" si="33"/>
        <v>0</v>
      </c>
      <c r="U73" s="8">
        <f t="shared" si="33"/>
        <v>0</v>
      </c>
      <c r="V73" s="8">
        <f t="shared" si="33"/>
        <v>0</v>
      </c>
      <c r="W73" s="8">
        <f t="shared" si="33"/>
        <v>0</v>
      </c>
      <c r="X73" s="8">
        <f t="shared" si="33"/>
        <v>0</v>
      </c>
      <c r="Y73" s="8">
        <f t="shared" si="33"/>
        <v>0</v>
      </c>
      <c r="Z73" s="8">
        <f t="shared" si="33"/>
        <v>0</v>
      </c>
      <c r="AA73" s="8">
        <f t="shared" si="33"/>
        <v>0</v>
      </c>
      <c r="AB73" s="8">
        <f t="shared" si="33"/>
        <v>0</v>
      </c>
      <c r="AC73" s="8">
        <f t="shared" si="33"/>
        <v>0</v>
      </c>
      <c r="AD73" s="8">
        <f t="shared" si="33"/>
        <v>0</v>
      </c>
      <c r="AE73" s="8">
        <f t="shared" si="33"/>
        <v>0</v>
      </c>
      <c r="AF73" s="8">
        <f t="shared" si="33"/>
        <v>0</v>
      </c>
      <c r="AG73" s="8">
        <f t="shared" si="33"/>
        <v>0</v>
      </c>
      <c r="AH73" s="8">
        <f t="shared" si="33"/>
        <v>0</v>
      </c>
      <c r="AI73" s="8">
        <f t="shared" si="33"/>
        <v>0</v>
      </c>
      <c r="AJ73" s="8">
        <f t="shared" si="33"/>
        <v>0</v>
      </c>
      <c r="AK73" s="8">
        <f t="shared" si="33"/>
        <v>0</v>
      </c>
      <c r="AL73" s="8">
        <f t="shared" si="33"/>
        <v>0</v>
      </c>
      <c r="AM73" s="8">
        <f t="shared" si="33"/>
        <v>0</v>
      </c>
      <c r="AN73" s="8">
        <f t="shared" si="33"/>
        <v>0</v>
      </c>
      <c r="AO73" s="8">
        <f t="shared" si="33"/>
        <v>0</v>
      </c>
      <c r="AP73" s="8">
        <f t="shared" si="33"/>
        <v>0</v>
      </c>
      <c r="AQ73" s="8">
        <f t="shared" si="33"/>
        <v>0</v>
      </c>
      <c r="AR73" s="8">
        <f t="shared" si="33"/>
        <v>0</v>
      </c>
      <c r="AS73" s="8">
        <f t="shared" si="33"/>
        <v>0</v>
      </c>
      <c r="AT73" s="8">
        <f t="shared" si="33"/>
        <v>0</v>
      </c>
      <c r="AU73" s="8">
        <f t="shared" si="33"/>
        <v>0</v>
      </c>
      <c r="AV73" s="8">
        <f t="shared" si="33"/>
        <v>0</v>
      </c>
      <c r="AW73" s="8">
        <f t="shared" si="33"/>
        <v>0</v>
      </c>
      <c r="AX73" s="8">
        <f t="shared" si="33"/>
        <v>0</v>
      </c>
      <c r="AY73" s="8">
        <f t="shared" si="33"/>
        <v>0</v>
      </c>
      <c r="AZ73" s="8">
        <f t="shared" si="33"/>
        <v>0</v>
      </c>
      <c r="BA73" s="8">
        <f t="shared" si="33"/>
        <v>0</v>
      </c>
      <c r="BB73" s="8">
        <f t="shared" si="33"/>
        <v>0</v>
      </c>
      <c r="BC73" s="8">
        <f t="shared" si="33"/>
        <v>0</v>
      </c>
    </row>
    <row r="74" spans="2:55" ht="15" x14ac:dyDescent="0.35">
      <c r="C74" s="38"/>
      <c r="E74" s="54"/>
      <c r="F74" s="61"/>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sheetData>
  <sheetProtection sheet="1" objects="1" scenarios="1"/>
  <pageMargins left="0.75" right="0.75" top="0.75" bottom="0.75" header="0.5" footer="0.5"/>
  <pageSetup paperSize="17" scale="80" fitToHeight="2" orientation="landscape" r:id="rId1"/>
  <headerFooter alignWithMargins="0">
    <oddFooter>&amp;L&amp;A&amp;CSheet &amp;P of &amp;N&amp;RPrinted &amp;D</oddFooter>
  </headerFooter>
  <rowBreaks count="1" manualBreakCount="1">
    <brk id="34" max="54"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3"/>
  <sheetViews>
    <sheetView workbookViewId="0">
      <selection activeCell="D1" sqref="D1:D3"/>
    </sheetView>
  </sheetViews>
  <sheetFormatPr defaultRowHeight="12.75" x14ac:dyDescent="0.2"/>
  <cols>
    <col min="2" max="2" width="24.140625" customWidth="1"/>
    <col min="3" max="3" width="23" customWidth="1"/>
    <col min="4" max="4" width="11.85546875" customWidth="1"/>
  </cols>
  <sheetData>
    <row r="1" spans="1:4" x14ac:dyDescent="0.2">
      <c r="A1" s="23" t="s">
        <v>249</v>
      </c>
      <c r="B1" s="23" t="s">
        <v>249</v>
      </c>
      <c r="C1" s="23" t="s">
        <v>249</v>
      </c>
      <c r="D1" s="23" t="s">
        <v>249</v>
      </c>
    </row>
    <row r="2" spans="1:4" x14ac:dyDescent="0.2">
      <c r="A2" s="23" t="s">
        <v>133</v>
      </c>
      <c r="B2" s="23" t="s">
        <v>299</v>
      </c>
      <c r="C2" t="s">
        <v>311</v>
      </c>
      <c r="D2" s="23" t="s">
        <v>405</v>
      </c>
    </row>
    <row r="3" spans="1:4" x14ac:dyDescent="0.2">
      <c r="A3" s="23" t="s">
        <v>134</v>
      </c>
      <c r="B3" s="23" t="s">
        <v>298</v>
      </c>
      <c r="C3" s="23" t="s">
        <v>397</v>
      </c>
      <c r="D3" s="23" t="s">
        <v>406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4EnergyUse">
    <tabColor theme="9"/>
    <pageSetUpPr fitToPage="1"/>
  </sheetPr>
  <dimension ref="A1:K80"/>
  <sheetViews>
    <sheetView showGridLines="0" zoomScale="90" zoomScaleNormal="90" workbookViewId="0">
      <selection activeCell="O30" sqref="O30"/>
    </sheetView>
  </sheetViews>
  <sheetFormatPr defaultRowHeight="12.75" x14ac:dyDescent="0.2"/>
  <cols>
    <col min="1" max="1" width="5.28515625" style="191" customWidth="1"/>
    <col min="2" max="2" width="4.85546875" style="191" customWidth="1"/>
    <col min="3" max="3" width="26.5703125" style="191" customWidth="1"/>
    <col min="4" max="4" width="14.28515625" style="191" customWidth="1"/>
    <col min="5" max="5" width="12.28515625" style="213" customWidth="1"/>
    <col min="6" max="6" width="5.42578125" style="191" customWidth="1"/>
    <col min="7" max="7" width="15.7109375" style="191" customWidth="1"/>
    <col min="8" max="8" width="4.140625" style="191" customWidth="1"/>
    <col min="9" max="9" width="15.85546875" style="191" customWidth="1"/>
    <col min="10" max="16384" width="9.140625" style="191"/>
  </cols>
  <sheetData>
    <row r="1" spans="1:11" ht="13.5" thickBot="1" x14ac:dyDescent="0.25">
      <c r="A1" s="363"/>
      <c r="B1" s="363"/>
      <c r="C1" s="363"/>
      <c r="D1" s="363"/>
      <c r="E1" s="364"/>
      <c r="F1" s="363"/>
      <c r="G1" s="363"/>
      <c r="H1" s="363"/>
      <c r="I1" s="363"/>
      <c r="J1" s="363"/>
      <c r="K1" s="363"/>
    </row>
    <row r="2" spans="1:11" ht="19.5" customHeight="1" thickTop="1" x14ac:dyDescent="0.35">
      <c r="A2" s="363"/>
      <c r="B2" s="348" t="s">
        <v>409</v>
      </c>
      <c r="C2" s="349"/>
      <c r="D2" s="349"/>
      <c r="E2" s="349"/>
      <c r="F2" s="345"/>
      <c r="G2" s="345"/>
      <c r="H2" s="345"/>
      <c r="I2" s="345"/>
      <c r="J2" s="346"/>
      <c r="K2" s="363"/>
    </row>
    <row r="3" spans="1:11" x14ac:dyDescent="0.2">
      <c r="A3" s="363"/>
      <c r="B3" s="336"/>
      <c r="C3" s="337"/>
      <c r="D3" s="337"/>
      <c r="E3" s="337"/>
      <c r="F3" s="337"/>
      <c r="G3" s="337"/>
      <c r="H3" s="337"/>
      <c r="I3" s="337"/>
      <c r="J3" s="338"/>
      <c r="K3" s="363"/>
    </row>
    <row r="4" spans="1:11" x14ac:dyDescent="0.2">
      <c r="A4" s="363"/>
      <c r="B4" s="350"/>
      <c r="C4" s="351" t="s">
        <v>184</v>
      </c>
      <c r="D4" s="509">
        <f>'Desalination Info'!E4</f>
        <v>0</v>
      </c>
      <c r="E4" s="510"/>
      <c r="F4" s="510"/>
      <c r="G4" s="510"/>
      <c r="H4" s="511"/>
      <c r="I4" s="351"/>
      <c r="J4" s="338"/>
      <c r="K4" s="363"/>
    </row>
    <row r="5" spans="1:11" x14ac:dyDescent="0.2">
      <c r="A5" s="363"/>
      <c r="B5" s="350"/>
      <c r="C5" s="351" t="s">
        <v>185</v>
      </c>
      <c r="D5" s="509">
        <f>'Desalination Info'!E5</f>
        <v>0</v>
      </c>
      <c r="E5" s="510"/>
      <c r="F5" s="510"/>
      <c r="G5" s="510"/>
      <c r="H5" s="511"/>
      <c r="I5" s="351"/>
      <c r="J5" s="338"/>
      <c r="K5" s="363"/>
    </row>
    <row r="6" spans="1:11" x14ac:dyDescent="0.2">
      <c r="A6" s="363"/>
      <c r="B6" s="350"/>
      <c r="C6" s="351" t="s">
        <v>186</v>
      </c>
      <c r="D6" s="509">
        <f>'Desalination Info'!E6</f>
        <v>0</v>
      </c>
      <c r="E6" s="510"/>
      <c r="F6" s="510"/>
      <c r="G6" s="510"/>
      <c r="H6" s="511"/>
      <c r="I6" s="351"/>
      <c r="J6" s="338"/>
      <c r="K6" s="363"/>
    </row>
    <row r="7" spans="1:11" ht="13.5" thickBot="1" x14ac:dyDescent="0.25">
      <c r="A7" s="363"/>
      <c r="B7" s="340"/>
      <c r="C7" s="341"/>
      <c r="D7" s="341"/>
      <c r="E7" s="341"/>
      <c r="F7" s="341"/>
      <c r="G7" s="341"/>
      <c r="H7" s="341"/>
      <c r="I7" s="341"/>
      <c r="J7" s="342"/>
      <c r="K7" s="363"/>
    </row>
    <row r="8" spans="1:11" ht="14.25" thickTop="1" thickBot="1" x14ac:dyDescent="0.25">
      <c r="A8" s="363"/>
      <c r="B8" s="363"/>
      <c r="C8" s="363"/>
      <c r="D8" s="363"/>
      <c r="E8" s="364"/>
      <c r="F8" s="363"/>
      <c r="G8" s="363"/>
      <c r="H8" s="363"/>
      <c r="I8" s="363"/>
      <c r="J8" s="363"/>
      <c r="K8" s="363"/>
    </row>
    <row r="9" spans="1:11" ht="19.5" customHeight="1" thickTop="1" x14ac:dyDescent="0.35">
      <c r="A9" s="363"/>
      <c r="B9" s="348" t="s">
        <v>410</v>
      </c>
      <c r="C9" s="349"/>
      <c r="D9" s="349"/>
      <c r="E9" s="345"/>
      <c r="F9" s="345"/>
      <c r="G9" s="345"/>
      <c r="H9" s="345"/>
      <c r="I9" s="345"/>
      <c r="J9" s="346"/>
      <c r="K9" s="363"/>
    </row>
    <row r="10" spans="1:11" ht="14.25" customHeight="1" x14ac:dyDescent="0.2">
      <c r="A10" s="363"/>
      <c r="B10" s="336"/>
      <c r="C10" s="337"/>
      <c r="D10" s="337"/>
      <c r="E10" s="337"/>
      <c r="F10" s="337"/>
      <c r="G10" s="337"/>
      <c r="H10" s="337"/>
      <c r="I10" s="337"/>
      <c r="J10" s="338"/>
      <c r="K10" s="363"/>
    </row>
    <row r="11" spans="1:11" ht="15" customHeight="1" x14ac:dyDescent="0.2">
      <c r="A11" s="363"/>
      <c r="B11" s="350"/>
      <c r="C11" s="507" t="s">
        <v>401</v>
      </c>
      <c r="D11" s="507"/>
      <c r="E11" s="507"/>
      <c r="F11" s="507"/>
      <c r="G11" s="507"/>
      <c r="H11" s="507"/>
      <c r="I11" s="507"/>
      <c r="J11" s="508"/>
      <c r="K11" s="363"/>
    </row>
    <row r="12" spans="1:11" ht="14.25" customHeight="1" x14ac:dyDescent="0.2">
      <c r="A12" s="363"/>
      <c r="B12" s="350"/>
      <c r="C12" s="358"/>
      <c r="D12" s="337"/>
      <c r="E12" s="337"/>
      <c r="F12" s="337"/>
      <c r="G12" s="337"/>
      <c r="H12" s="337"/>
      <c r="I12" s="337"/>
      <c r="J12" s="338"/>
      <c r="K12" s="363"/>
    </row>
    <row r="13" spans="1:11" ht="14.25" customHeight="1" x14ac:dyDescent="0.2">
      <c r="A13" s="363"/>
      <c r="B13" s="350"/>
      <c r="C13" s="351"/>
      <c r="D13" s="351"/>
      <c r="E13" s="351" t="s">
        <v>12</v>
      </c>
      <c r="F13" s="351"/>
      <c r="G13" s="351" t="s">
        <v>154</v>
      </c>
      <c r="H13" s="337"/>
      <c r="I13" s="351" t="s">
        <v>416</v>
      </c>
      <c r="J13" s="338"/>
      <c r="K13" s="363"/>
    </row>
    <row r="14" spans="1:11" ht="14.25" customHeight="1" x14ac:dyDescent="0.2">
      <c r="A14" s="363"/>
      <c r="B14" s="350" t="s">
        <v>198</v>
      </c>
      <c r="C14" s="351" t="s">
        <v>155</v>
      </c>
      <c r="D14" s="351"/>
      <c r="E14" s="359" t="s">
        <v>156</v>
      </c>
      <c r="F14" s="337"/>
      <c r="G14" s="360"/>
      <c r="H14" s="337"/>
      <c r="I14" s="365">
        <v>0.7</v>
      </c>
      <c r="J14" s="338"/>
      <c r="K14" s="363"/>
    </row>
    <row r="15" spans="1:11" ht="14.25" customHeight="1" x14ac:dyDescent="0.2">
      <c r="A15" s="363"/>
      <c r="B15" s="350"/>
      <c r="C15" s="351"/>
      <c r="D15" s="351"/>
      <c r="E15" s="366"/>
      <c r="F15" s="337"/>
      <c r="G15" s="337"/>
      <c r="H15" s="337"/>
      <c r="I15" s="337"/>
      <c r="J15" s="338"/>
      <c r="K15" s="363"/>
    </row>
    <row r="16" spans="1:11" ht="14.25" customHeight="1" x14ac:dyDescent="0.2">
      <c r="A16" s="363"/>
      <c r="B16" s="350" t="s">
        <v>199</v>
      </c>
      <c r="C16" s="351" t="s">
        <v>158</v>
      </c>
      <c r="D16" s="351"/>
      <c r="E16" s="351" t="s">
        <v>12</v>
      </c>
      <c r="F16" s="351"/>
      <c r="G16" s="351" t="s">
        <v>154</v>
      </c>
      <c r="H16" s="337"/>
      <c r="I16" s="337"/>
      <c r="J16" s="338"/>
      <c r="K16" s="363"/>
    </row>
    <row r="17" spans="1:11" ht="14.25" customHeight="1" x14ac:dyDescent="0.2">
      <c r="A17" s="363"/>
      <c r="B17" s="357"/>
      <c r="C17" s="358" t="s">
        <v>203</v>
      </c>
      <c r="D17" s="358"/>
      <c r="E17" s="359" t="s">
        <v>156</v>
      </c>
      <c r="F17" s="337"/>
      <c r="G17" s="360"/>
      <c r="H17" s="337"/>
      <c r="I17" s="365">
        <v>0.02</v>
      </c>
      <c r="J17" s="338"/>
      <c r="K17" s="363"/>
    </row>
    <row r="18" spans="1:11" ht="14.25" customHeight="1" x14ac:dyDescent="0.2">
      <c r="A18" s="363"/>
      <c r="B18" s="357"/>
      <c r="C18" s="358" t="s">
        <v>204</v>
      </c>
      <c r="D18" s="358"/>
      <c r="E18" s="359" t="s">
        <v>156</v>
      </c>
      <c r="F18" s="337"/>
      <c r="G18" s="360"/>
      <c r="H18" s="337"/>
      <c r="I18" s="365">
        <v>7.5</v>
      </c>
      <c r="J18" s="338"/>
      <c r="K18" s="363"/>
    </row>
    <row r="19" spans="1:11" ht="14.25" customHeight="1" x14ac:dyDescent="0.2">
      <c r="A19" s="363"/>
      <c r="B19" s="357"/>
      <c r="C19" s="358" t="s">
        <v>498</v>
      </c>
      <c r="D19" s="358"/>
      <c r="E19" s="359" t="s">
        <v>156</v>
      </c>
      <c r="F19" s="337"/>
      <c r="G19" s="360"/>
      <c r="H19" s="337"/>
      <c r="I19" s="365">
        <v>2.02</v>
      </c>
      <c r="J19" s="338"/>
      <c r="K19" s="363"/>
    </row>
    <row r="20" spans="1:11" ht="14.25" customHeight="1" x14ac:dyDescent="0.2">
      <c r="A20" s="363"/>
      <c r="B20" s="350"/>
      <c r="C20" s="358" t="s">
        <v>205</v>
      </c>
      <c r="D20" s="358"/>
      <c r="E20" s="359" t="s">
        <v>156</v>
      </c>
      <c r="F20" s="337"/>
      <c r="G20" s="360"/>
      <c r="H20" s="337"/>
      <c r="I20" s="365">
        <v>0.03</v>
      </c>
      <c r="J20" s="338"/>
      <c r="K20" s="363"/>
    </row>
    <row r="21" spans="1:11" ht="14.25" customHeight="1" x14ac:dyDescent="0.2">
      <c r="A21" s="363"/>
      <c r="B21" s="350"/>
      <c r="C21" s="358" t="s">
        <v>206</v>
      </c>
      <c r="D21" s="358"/>
      <c r="E21" s="359" t="s">
        <v>156</v>
      </c>
      <c r="F21" s="337"/>
      <c r="G21" s="360"/>
      <c r="H21" s="337"/>
      <c r="I21" s="365">
        <v>1E-4</v>
      </c>
      <c r="J21" s="338"/>
      <c r="K21" s="363"/>
    </row>
    <row r="22" spans="1:11" ht="14.25" customHeight="1" x14ac:dyDescent="0.2">
      <c r="A22" s="363"/>
      <c r="B22" s="357"/>
      <c r="C22" s="358" t="s">
        <v>499</v>
      </c>
      <c r="D22" s="358"/>
      <c r="E22" s="359" t="s">
        <v>156</v>
      </c>
      <c r="F22" s="337"/>
      <c r="G22" s="360"/>
      <c r="H22" s="337"/>
      <c r="I22" s="365">
        <v>0.14000000000000001</v>
      </c>
      <c r="J22" s="338"/>
      <c r="K22" s="363"/>
    </row>
    <row r="23" spans="1:11" ht="14.25" customHeight="1" x14ac:dyDescent="0.2">
      <c r="A23" s="363"/>
      <c r="B23" s="350"/>
      <c r="C23" s="351"/>
      <c r="D23" s="351"/>
      <c r="E23" s="337"/>
      <c r="F23" s="337"/>
      <c r="G23" s="337"/>
      <c r="H23" s="337"/>
      <c r="I23" s="337"/>
      <c r="J23" s="338"/>
      <c r="K23" s="363"/>
    </row>
    <row r="24" spans="1:11" x14ac:dyDescent="0.2">
      <c r="A24" s="363"/>
      <c r="B24" s="350"/>
      <c r="C24" s="351"/>
      <c r="D24" s="351"/>
      <c r="E24" s="351" t="s">
        <v>12</v>
      </c>
      <c r="F24" s="351"/>
      <c r="G24" s="351" t="s">
        <v>154</v>
      </c>
      <c r="H24" s="337"/>
      <c r="I24" s="351" t="s">
        <v>416</v>
      </c>
      <c r="J24" s="338"/>
      <c r="K24" s="363"/>
    </row>
    <row r="25" spans="1:11" x14ac:dyDescent="0.2">
      <c r="A25" s="363"/>
      <c r="B25" s="350" t="s">
        <v>200</v>
      </c>
      <c r="C25" s="351" t="s">
        <v>207</v>
      </c>
      <c r="D25" s="351"/>
      <c r="E25" s="359" t="s">
        <v>156</v>
      </c>
      <c r="F25" s="337"/>
      <c r="G25" s="360"/>
      <c r="H25" s="337"/>
      <c r="I25" s="365">
        <v>4.8</v>
      </c>
      <c r="J25" s="338"/>
      <c r="K25" s="363"/>
    </row>
    <row r="26" spans="1:11" x14ac:dyDescent="0.2">
      <c r="A26" s="363"/>
      <c r="B26" s="357"/>
      <c r="C26" s="337"/>
      <c r="D26" s="337"/>
      <c r="E26" s="337"/>
      <c r="F26" s="337"/>
      <c r="G26" s="337"/>
      <c r="H26" s="337"/>
      <c r="I26" s="337"/>
      <c r="J26" s="338"/>
      <c r="K26" s="363"/>
    </row>
    <row r="27" spans="1:11" x14ac:dyDescent="0.2">
      <c r="A27" s="363"/>
      <c r="B27" s="350"/>
      <c r="C27" s="351"/>
      <c r="D27" s="351"/>
      <c r="E27" s="351" t="s">
        <v>12</v>
      </c>
      <c r="F27" s="351"/>
      <c r="G27" s="351" t="s">
        <v>154</v>
      </c>
      <c r="H27" s="337"/>
      <c r="I27" s="351" t="s">
        <v>416</v>
      </c>
      <c r="J27" s="338"/>
      <c r="K27" s="367"/>
    </row>
    <row r="28" spans="1:11" x14ac:dyDescent="0.2">
      <c r="A28" s="363"/>
      <c r="B28" s="350" t="s">
        <v>210</v>
      </c>
      <c r="C28" s="351" t="s">
        <v>208</v>
      </c>
      <c r="D28" s="351"/>
      <c r="E28" s="359" t="s">
        <v>156</v>
      </c>
      <c r="F28" s="337"/>
      <c r="G28" s="360"/>
      <c r="H28" s="337"/>
      <c r="I28" s="365">
        <v>0.2</v>
      </c>
      <c r="J28" s="338"/>
      <c r="K28" s="367"/>
    </row>
    <row r="29" spans="1:11" x14ac:dyDescent="0.2">
      <c r="A29" s="363"/>
      <c r="B29" s="357"/>
      <c r="C29" s="337"/>
      <c r="D29" s="337"/>
      <c r="E29" s="337"/>
      <c r="F29" s="337"/>
      <c r="G29" s="337"/>
      <c r="H29" s="337"/>
      <c r="I29" s="337"/>
      <c r="J29" s="338"/>
      <c r="K29" s="367"/>
    </row>
    <row r="30" spans="1:11" s="192" customFormat="1" x14ac:dyDescent="0.2">
      <c r="A30" s="367"/>
      <c r="B30" s="350"/>
      <c r="C30" s="337"/>
      <c r="D30" s="337"/>
      <c r="E30" s="351" t="s">
        <v>12</v>
      </c>
      <c r="F30" s="351"/>
      <c r="G30" s="351" t="s">
        <v>11</v>
      </c>
      <c r="H30" s="337"/>
      <c r="I30" s="358"/>
      <c r="J30" s="338"/>
      <c r="K30" s="367"/>
    </row>
    <row r="31" spans="1:11" s="192" customFormat="1" ht="14.25" customHeight="1" x14ac:dyDescent="0.2">
      <c r="A31" s="367"/>
      <c r="B31" s="357"/>
      <c r="C31" s="368" t="s">
        <v>285</v>
      </c>
      <c r="D31" s="369"/>
      <c r="E31" s="370" t="s">
        <v>156</v>
      </c>
      <c r="F31" s="337"/>
      <c r="G31" s="371">
        <f>SUM(G14,G17:G22,G25,G28)</f>
        <v>0</v>
      </c>
      <c r="H31" s="337"/>
      <c r="I31" s="358"/>
      <c r="J31" s="338"/>
      <c r="K31" s="367"/>
    </row>
    <row r="32" spans="1:11" s="192" customFormat="1" x14ac:dyDescent="0.2">
      <c r="A32" s="367"/>
      <c r="B32" s="357"/>
      <c r="C32" s="372"/>
      <c r="D32" s="372"/>
      <c r="E32" s="337"/>
      <c r="F32" s="337"/>
      <c r="G32" s="337"/>
      <c r="H32" s="337"/>
      <c r="I32" s="358"/>
      <c r="J32" s="338"/>
      <c r="K32" s="367"/>
    </row>
    <row r="33" spans="1:11" s="192" customFormat="1" ht="13.5" thickBot="1" x14ac:dyDescent="0.25">
      <c r="A33" s="373"/>
      <c r="B33" s="340"/>
      <c r="C33" s="341"/>
      <c r="D33" s="341"/>
      <c r="E33" s="341"/>
      <c r="F33" s="341"/>
      <c r="G33" s="341"/>
      <c r="H33" s="341"/>
      <c r="I33" s="341"/>
      <c r="J33" s="342"/>
      <c r="K33" s="367"/>
    </row>
    <row r="34" spans="1:11" s="192" customFormat="1" ht="13.5" thickTop="1" x14ac:dyDescent="0.2">
      <c r="A34" s="373"/>
      <c r="B34" s="363"/>
      <c r="C34" s="363"/>
      <c r="D34" s="363"/>
      <c r="E34" s="364"/>
      <c r="F34" s="363"/>
      <c r="G34" s="363"/>
      <c r="H34" s="363"/>
      <c r="I34" s="363"/>
      <c r="J34" s="363"/>
      <c r="K34" s="367"/>
    </row>
    <row r="35" spans="1:11" s="192" customFormat="1" x14ac:dyDescent="0.2">
      <c r="B35" s="191"/>
      <c r="C35" s="191"/>
      <c r="D35" s="191"/>
      <c r="E35" s="213"/>
      <c r="F35" s="191"/>
      <c r="G35" s="191"/>
      <c r="H35" s="191"/>
      <c r="I35" s="191"/>
      <c r="J35" s="191"/>
    </row>
    <row r="36" spans="1:11" s="192" customFormat="1" x14ac:dyDescent="0.2">
      <c r="B36" s="191"/>
      <c r="C36" s="191"/>
      <c r="D36" s="191"/>
      <c r="E36" s="213"/>
      <c r="F36" s="191"/>
      <c r="G36" s="191"/>
      <c r="H36" s="191"/>
      <c r="I36" s="191"/>
      <c r="J36" s="191"/>
    </row>
    <row r="41" spans="1:11" x14ac:dyDescent="0.2">
      <c r="B41" s="192"/>
      <c r="C41" s="192"/>
      <c r="D41" s="192"/>
      <c r="E41" s="193"/>
      <c r="F41" s="192"/>
      <c r="G41" s="192"/>
      <c r="H41" s="192"/>
      <c r="I41" s="192"/>
      <c r="J41" s="192"/>
    </row>
    <row r="42" spans="1:11" x14ac:dyDescent="0.2">
      <c r="B42" s="192"/>
      <c r="C42" s="192"/>
      <c r="D42" s="192"/>
      <c r="E42" s="193"/>
      <c r="F42" s="192"/>
      <c r="G42" s="192"/>
      <c r="H42" s="192"/>
      <c r="I42" s="192"/>
      <c r="J42" s="192"/>
    </row>
    <row r="43" spans="1:11" ht="14.25" x14ac:dyDescent="0.2">
      <c r="B43" s="237"/>
      <c r="C43" s="237"/>
      <c r="D43" s="237"/>
      <c r="E43" s="237"/>
      <c r="F43" s="237"/>
      <c r="G43" s="238"/>
      <c r="H43" s="192"/>
      <c r="I43" s="192"/>
      <c r="J43" s="192"/>
    </row>
    <row r="44" spans="1:11" x14ac:dyDescent="0.2">
      <c r="B44" s="192"/>
      <c r="C44" s="192"/>
      <c r="D44" s="192"/>
      <c r="E44" s="193"/>
      <c r="F44" s="192"/>
      <c r="G44" s="192"/>
      <c r="H44" s="192"/>
      <c r="I44" s="192"/>
      <c r="J44" s="192"/>
    </row>
    <row r="45" spans="1:11" x14ac:dyDescent="0.2">
      <c r="B45" s="192"/>
      <c r="C45" s="192"/>
      <c r="D45" s="192"/>
      <c r="E45" s="193"/>
      <c r="F45" s="192"/>
      <c r="G45" s="192"/>
      <c r="H45" s="192"/>
      <c r="I45" s="192"/>
      <c r="J45" s="192"/>
    </row>
    <row r="46" spans="1:11" x14ac:dyDescent="0.2">
      <c r="B46" s="192"/>
      <c r="C46" s="192"/>
      <c r="D46" s="192"/>
      <c r="E46" s="193"/>
      <c r="F46" s="192"/>
      <c r="G46" s="192"/>
      <c r="H46" s="192"/>
      <c r="I46" s="192"/>
      <c r="J46" s="192"/>
    </row>
    <row r="47" spans="1:11" x14ac:dyDescent="0.2">
      <c r="B47" s="195"/>
      <c r="C47" s="195"/>
      <c r="D47" s="195"/>
      <c r="E47" s="196"/>
      <c r="F47" s="197"/>
      <c r="G47" s="197"/>
      <c r="H47" s="192"/>
      <c r="I47" s="192"/>
      <c r="J47" s="192"/>
    </row>
    <row r="48" spans="1:11" x14ac:dyDescent="0.2">
      <c r="B48" s="195"/>
      <c r="C48" s="195"/>
      <c r="D48" s="195"/>
      <c r="E48" s="196"/>
      <c r="F48" s="197"/>
      <c r="G48" s="197"/>
      <c r="H48" s="192"/>
      <c r="I48" s="192"/>
      <c r="J48" s="192"/>
    </row>
    <row r="49" spans="2:10" x14ac:dyDescent="0.2">
      <c r="B49" s="198"/>
      <c r="C49" s="198"/>
      <c r="D49" s="198"/>
      <c r="E49" s="196"/>
      <c r="F49" s="199"/>
      <c r="G49" s="199"/>
      <c r="H49" s="192"/>
      <c r="I49" s="192"/>
      <c r="J49" s="192"/>
    </row>
    <row r="50" spans="2:10" x14ac:dyDescent="0.2">
      <c r="B50" s="198"/>
      <c r="C50" s="198"/>
      <c r="D50" s="198"/>
      <c r="E50" s="196"/>
      <c r="F50" s="199"/>
      <c r="G50" s="199"/>
      <c r="H50" s="192"/>
      <c r="I50" s="192"/>
      <c r="J50" s="192"/>
    </row>
    <row r="51" spans="2:10" x14ac:dyDescent="0.2">
      <c r="B51" s="198"/>
      <c r="C51" s="198"/>
      <c r="D51" s="198"/>
      <c r="E51" s="196"/>
      <c r="F51" s="199"/>
      <c r="G51" s="199"/>
      <c r="H51" s="192"/>
      <c r="I51" s="192"/>
      <c r="J51" s="192"/>
    </row>
    <row r="52" spans="2:10" x14ac:dyDescent="0.2">
      <c r="B52" s="198"/>
      <c r="C52" s="198"/>
      <c r="D52" s="198"/>
      <c r="E52" s="196"/>
      <c r="F52" s="199"/>
      <c r="G52" s="199"/>
      <c r="H52" s="192"/>
      <c r="I52" s="192"/>
      <c r="J52" s="192"/>
    </row>
    <row r="53" spans="2:10" x14ac:dyDescent="0.2">
      <c r="B53" s="198"/>
      <c r="C53" s="198"/>
      <c r="D53" s="198"/>
      <c r="E53" s="196"/>
      <c r="F53" s="200"/>
      <c r="G53" s="200"/>
      <c r="H53" s="192"/>
      <c r="I53" s="192"/>
      <c r="J53" s="192"/>
    </row>
    <row r="54" spans="2:10" x14ac:dyDescent="0.2">
      <c r="B54" s="198"/>
      <c r="C54" s="198"/>
      <c r="D54" s="198"/>
      <c r="E54" s="196"/>
      <c r="F54" s="199"/>
      <c r="G54" s="199"/>
      <c r="H54" s="192"/>
      <c r="I54" s="192"/>
      <c r="J54" s="192"/>
    </row>
    <row r="55" spans="2:10" x14ac:dyDescent="0.2">
      <c r="B55" s="201"/>
      <c r="C55" s="201"/>
      <c r="D55" s="201"/>
      <c r="E55" s="193"/>
      <c r="F55" s="197"/>
      <c r="G55" s="197"/>
      <c r="H55" s="192"/>
      <c r="I55" s="192"/>
      <c r="J55" s="192"/>
    </row>
    <row r="56" spans="2:10" x14ac:dyDescent="0.2">
      <c r="B56" s="201"/>
      <c r="C56" s="201"/>
      <c r="D56" s="201"/>
      <c r="E56" s="196"/>
      <c r="F56" s="199"/>
      <c r="G56" s="199"/>
      <c r="H56" s="192"/>
      <c r="I56" s="192"/>
      <c r="J56" s="192"/>
    </row>
    <row r="57" spans="2:10" x14ac:dyDescent="0.2">
      <c r="B57" s="195"/>
      <c r="C57" s="195"/>
      <c r="D57" s="195"/>
      <c r="E57" s="196"/>
      <c r="F57" s="202"/>
      <c r="G57" s="202"/>
      <c r="H57" s="192"/>
      <c r="I57" s="192"/>
      <c r="J57" s="192"/>
    </row>
    <row r="58" spans="2:10" x14ac:dyDescent="0.2">
      <c r="B58" s="195"/>
      <c r="C58" s="195"/>
      <c r="D58" s="195"/>
      <c r="E58" s="203"/>
      <c r="F58" s="204"/>
      <c r="G58" s="202"/>
      <c r="H58" s="192"/>
      <c r="I58" s="192"/>
      <c r="J58" s="192"/>
    </row>
    <row r="59" spans="2:10" x14ac:dyDescent="0.2">
      <c r="B59" s="201"/>
      <c r="C59" s="201"/>
      <c r="D59" s="201"/>
      <c r="E59" s="203"/>
      <c r="F59" s="202"/>
      <c r="G59" s="202"/>
      <c r="H59" s="192"/>
      <c r="I59" s="192"/>
      <c r="J59" s="192"/>
    </row>
    <row r="60" spans="2:10" x14ac:dyDescent="0.2">
      <c r="B60" s="192"/>
      <c r="C60" s="192"/>
      <c r="D60" s="192"/>
      <c r="E60" s="193"/>
      <c r="F60" s="192"/>
      <c r="G60" s="205"/>
      <c r="H60" s="192"/>
      <c r="I60" s="192"/>
      <c r="J60" s="192"/>
    </row>
    <row r="61" spans="2:10" x14ac:dyDescent="0.2">
      <c r="B61" s="192"/>
      <c r="C61" s="192"/>
      <c r="D61" s="192"/>
      <c r="E61" s="193"/>
      <c r="F61" s="192"/>
      <c r="G61" s="205"/>
      <c r="H61" s="192"/>
      <c r="I61" s="192"/>
      <c r="J61" s="192"/>
    </row>
    <row r="62" spans="2:10" x14ac:dyDescent="0.2">
      <c r="B62" s="192"/>
      <c r="C62" s="192"/>
      <c r="D62" s="192"/>
      <c r="E62" s="193"/>
      <c r="F62" s="192"/>
      <c r="G62" s="205"/>
      <c r="H62" s="192"/>
      <c r="I62" s="192"/>
      <c r="J62" s="192"/>
    </row>
    <row r="63" spans="2:10" x14ac:dyDescent="0.2">
      <c r="B63" s="201"/>
      <c r="C63" s="201"/>
      <c r="D63" s="201"/>
      <c r="E63" s="196"/>
      <c r="F63" s="239"/>
    </row>
    <row r="64" spans="2:10" x14ac:dyDescent="0.2">
      <c r="B64" s="195"/>
      <c r="C64" s="195"/>
      <c r="D64" s="195"/>
      <c r="E64" s="193"/>
      <c r="F64" s="240"/>
      <c r="G64" s="206"/>
    </row>
    <row r="66" spans="2:8" x14ac:dyDescent="0.2">
      <c r="B66" s="201"/>
      <c r="C66" s="201"/>
      <c r="D66" s="201"/>
      <c r="E66" s="196"/>
      <c r="F66" s="239"/>
    </row>
    <row r="67" spans="2:8" x14ac:dyDescent="0.2">
      <c r="B67" s="195"/>
      <c r="C67" s="195"/>
      <c r="D67" s="195"/>
      <c r="E67" s="193"/>
      <c r="F67" s="241"/>
      <c r="G67" s="206"/>
    </row>
    <row r="71" spans="2:8" x14ac:dyDescent="0.2">
      <c r="B71" s="210"/>
      <c r="C71" s="210"/>
      <c r="D71" s="210"/>
      <c r="E71" s="193"/>
      <c r="F71" s="193"/>
      <c r="G71" s="193"/>
      <c r="H71" s="193"/>
    </row>
    <row r="72" spans="2:8" x14ac:dyDescent="0.2">
      <c r="B72" s="193"/>
      <c r="C72" s="193"/>
      <c r="D72" s="193"/>
      <c r="E72" s="193"/>
      <c r="F72" s="193"/>
      <c r="G72" s="193"/>
      <c r="H72" s="193"/>
    </row>
    <row r="73" spans="2:8" x14ac:dyDescent="0.2">
      <c r="B73" s="193"/>
      <c r="C73" s="193"/>
      <c r="D73" s="193"/>
      <c r="E73" s="193"/>
      <c r="F73" s="193"/>
      <c r="G73" s="193"/>
      <c r="H73" s="193"/>
    </row>
    <row r="74" spans="2:8" x14ac:dyDescent="0.2">
      <c r="B74" s="193"/>
      <c r="C74" s="193"/>
      <c r="D74" s="193"/>
      <c r="E74" s="193"/>
      <c r="F74" s="193"/>
      <c r="G74" s="193"/>
      <c r="H74" s="193"/>
    </row>
    <row r="75" spans="2:8" x14ac:dyDescent="0.2">
      <c r="B75" s="193"/>
      <c r="C75" s="193"/>
      <c r="D75" s="193"/>
      <c r="E75" s="193"/>
      <c r="F75" s="193"/>
      <c r="G75" s="193"/>
      <c r="H75" s="193"/>
    </row>
    <row r="76" spans="2:8" x14ac:dyDescent="0.2">
      <c r="B76" s="193"/>
      <c r="C76" s="193"/>
      <c r="D76" s="193"/>
      <c r="E76" s="193"/>
      <c r="F76" s="193"/>
      <c r="G76" s="193"/>
      <c r="H76" s="193"/>
    </row>
    <row r="77" spans="2:8" x14ac:dyDescent="0.2">
      <c r="B77" s="193"/>
      <c r="C77" s="193"/>
      <c r="D77" s="193"/>
      <c r="E77" s="193"/>
      <c r="F77" s="193"/>
      <c r="G77" s="193"/>
      <c r="H77" s="193"/>
    </row>
    <row r="78" spans="2:8" x14ac:dyDescent="0.2">
      <c r="B78" s="216"/>
      <c r="C78" s="216"/>
      <c r="D78" s="216"/>
    </row>
    <row r="80" spans="2:8" x14ac:dyDescent="0.2">
      <c r="B80" s="216"/>
      <c r="C80" s="216"/>
      <c r="D80" s="216"/>
    </row>
  </sheetData>
  <sheetProtection algorithmName="SHA-512" hashValue="TlJJo+aIuq/d39YQeKvmAmzfU6QP75IVcsMHLak4WqYsS3JNOBdbxWHP3JSrbAhsTW2br/osliEfP8Rzb8Ae6A==" saltValue="SOzuUN9V5idXMCs4JnUA1A==" spinCount="100000" sheet="1" objects="1" scenarios="1"/>
  <mergeCells count="4">
    <mergeCell ref="C11:J11"/>
    <mergeCell ref="D4:H4"/>
    <mergeCell ref="D5:H5"/>
    <mergeCell ref="D6:H6"/>
  </mergeCells>
  <pageMargins left="0.7" right="0.7" top="0.75" bottom="0.75" header="0.3" footer="0.3"/>
  <pageSetup scale="7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Scenarios">
    <tabColor theme="9"/>
    <pageSetUpPr fitToPage="1"/>
  </sheetPr>
  <dimension ref="A1:M83"/>
  <sheetViews>
    <sheetView showGridLines="0" topLeftCell="A13" zoomScale="90" zoomScaleNormal="90" workbookViewId="0">
      <selection activeCell="C34" sqref="C34:J35"/>
    </sheetView>
  </sheetViews>
  <sheetFormatPr defaultRowHeight="12.75" x14ac:dyDescent="0.2"/>
  <cols>
    <col min="1" max="1" width="5" style="191" customWidth="1"/>
    <col min="2" max="2" width="4.5703125" style="191" customWidth="1"/>
    <col min="3" max="3" width="16" style="191" customWidth="1"/>
    <col min="4" max="4" width="7" style="261" customWidth="1"/>
    <col min="5" max="5" width="22.85546875" style="191" customWidth="1"/>
    <col min="6" max="6" width="7.28515625" style="191" customWidth="1"/>
    <col min="7" max="7" width="13.7109375" style="258" customWidth="1"/>
    <col min="8" max="8" width="5.42578125" style="191" customWidth="1"/>
    <col min="9" max="9" width="15.7109375" style="191" customWidth="1"/>
    <col min="10" max="10" width="4.140625" style="191" customWidth="1"/>
    <col min="11" max="11" width="6.42578125" style="191" customWidth="1"/>
    <col min="12" max="16384" width="9.140625" style="191"/>
  </cols>
  <sheetData>
    <row r="1" spans="1:13" ht="13.5" thickBot="1" x14ac:dyDescent="0.25">
      <c r="A1" s="363"/>
      <c r="B1" s="363"/>
      <c r="C1" s="363"/>
      <c r="D1" s="363"/>
      <c r="E1" s="363"/>
      <c r="F1" s="363"/>
      <c r="G1" s="364"/>
      <c r="H1" s="363"/>
      <c r="I1" s="363"/>
      <c r="J1" s="363"/>
      <c r="K1" s="363"/>
      <c r="L1" s="363"/>
    </row>
    <row r="2" spans="1:13" ht="18.75" customHeight="1" thickTop="1" x14ac:dyDescent="0.35">
      <c r="A2" s="363"/>
      <c r="B2" s="348" t="s">
        <v>409</v>
      </c>
      <c r="C2" s="349"/>
      <c r="D2" s="349"/>
      <c r="E2" s="349"/>
      <c r="F2" s="349"/>
      <c r="G2" s="349"/>
      <c r="H2" s="349"/>
      <c r="I2" s="345"/>
      <c r="J2" s="345"/>
      <c r="K2" s="346"/>
      <c r="L2" s="363"/>
    </row>
    <row r="3" spans="1:13" x14ac:dyDescent="0.2">
      <c r="A3" s="363"/>
      <c r="B3" s="336"/>
      <c r="C3" s="337"/>
      <c r="D3" s="337"/>
      <c r="E3" s="337"/>
      <c r="F3" s="337"/>
      <c r="G3" s="337"/>
      <c r="H3" s="337"/>
      <c r="I3" s="337"/>
      <c r="J3" s="337"/>
      <c r="K3" s="338"/>
      <c r="L3" s="363"/>
    </row>
    <row r="4" spans="1:13" x14ac:dyDescent="0.2">
      <c r="A4" s="363"/>
      <c r="B4" s="350"/>
      <c r="C4" s="351" t="s">
        <v>184</v>
      </c>
      <c r="D4" s="351"/>
      <c r="E4" s="509">
        <f>'Desalination Info'!E4</f>
        <v>0</v>
      </c>
      <c r="F4" s="510"/>
      <c r="G4" s="510"/>
      <c r="H4" s="510"/>
      <c r="I4" s="511"/>
      <c r="J4" s="337"/>
      <c r="K4" s="338"/>
      <c r="L4" s="363"/>
    </row>
    <row r="5" spans="1:13" x14ac:dyDescent="0.2">
      <c r="A5" s="363"/>
      <c r="B5" s="350"/>
      <c r="C5" s="351" t="s">
        <v>185</v>
      </c>
      <c r="D5" s="351"/>
      <c r="E5" s="509">
        <f>'Desalination Info'!E5</f>
        <v>0</v>
      </c>
      <c r="F5" s="510"/>
      <c r="G5" s="510"/>
      <c r="H5" s="510"/>
      <c r="I5" s="511"/>
      <c r="J5" s="337"/>
      <c r="K5" s="338"/>
      <c r="L5" s="363"/>
    </row>
    <row r="6" spans="1:13" x14ac:dyDescent="0.2">
      <c r="A6" s="363"/>
      <c r="B6" s="350"/>
      <c r="C6" s="351" t="s">
        <v>186</v>
      </c>
      <c r="D6" s="351"/>
      <c r="E6" s="509">
        <f>'Desalination Info'!E6</f>
        <v>0</v>
      </c>
      <c r="F6" s="510"/>
      <c r="G6" s="510"/>
      <c r="H6" s="510"/>
      <c r="I6" s="511"/>
      <c r="J6" s="337"/>
      <c r="K6" s="338"/>
      <c r="L6" s="363"/>
    </row>
    <row r="7" spans="1:13" ht="13.5" thickBot="1" x14ac:dyDescent="0.25">
      <c r="A7" s="363"/>
      <c r="B7" s="340"/>
      <c r="C7" s="341"/>
      <c r="D7" s="341"/>
      <c r="E7" s="341"/>
      <c r="F7" s="341"/>
      <c r="G7" s="341"/>
      <c r="H7" s="341"/>
      <c r="I7" s="341"/>
      <c r="J7" s="341"/>
      <c r="K7" s="342"/>
      <c r="L7" s="363"/>
    </row>
    <row r="8" spans="1:13" ht="14.25" thickTop="1" thickBot="1" x14ac:dyDescent="0.25">
      <c r="A8" s="363"/>
      <c r="B8" s="363"/>
      <c r="C8" s="363"/>
      <c r="D8" s="363"/>
      <c r="E8" s="363"/>
      <c r="F8" s="363"/>
      <c r="G8" s="364"/>
      <c r="H8" s="363"/>
      <c r="I8" s="363"/>
      <c r="J8" s="363"/>
      <c r="K8" s="363"/>
      <c r="L8" s="363"/>
    </row>
    <row r="9" spans="1:13" ht="18.75" customHeight="1" thickTop="1" x14ac:dyDescent="0.35">
      <c r="A9" s="363"/>
      <c r="B9" s="348" t="s">
        <v>425</v>
      </c>
      <c r="C9" s="349"/>
      <c r="D9" s="349"/>
      <c r="E9" s="349"/>
      <c r="F9" s="349"/>
      <c r="G9" s="345"/>
      <c r="H9" s="345"/>
      <c r="I9" s="345"/>
      <c r="J9" s="345"/>
      <c r="K9" s="346"/>
      <c r="L9" s="363"/>
    </row>
    <row r="10" spans="1:13" ht="14.25" customHeight="1" x14ac:dyDescent="0.2">
      <c r="A10" s="363"/>
      <c r="B10" s="336"/>
      <c r="C10" s="337"/>
      <c r="D10" s="337"/>
      <c r="E10" s="337"/>
      <c r="F10" s="337"/>
      <c r="G10" s="337"/>
      <c r="H10" s="337"/>
      <c r="I10" s="337"/>
      <c r="J10" s="337"/>
      <c r="K10" s="338"/>
      <c r="L10" s="363"/>
    </row>
    <row r="11" spans="1:13" ht="25.5" customHeight="1" x14ac:dyDescent="0.2">
      <c r="A11" s="363"/>
      <c r="B11" s="336"/>
      <c r="C11" s="507" t="s">
        <v>228</v>
      </c>
      <c r="D11" s="507"/>
      <c r="E11" s="507"/>
      <c r="F11" s="507"/>
      <c r="G11" s="507"/>
      <c r="H11" s="507"/>
      <c r="I11" s="507"/>
      <c r="J11" s="507"/>
      <c r="K11" s="338"/>
      <c r="L11" s="363"/>
    </row>
    <row r="12" spans="1:13" ht="10.5" customHeight="1" x14ac:dyDescent="0.2">
      <c r="A12" s="363"/>
      <c r="B12" s="350"/>
      <c r="C12" s="358"/>
      <c r="D12" s="358"/>
      <c r="E12" s="358"/>
      <c r="F12" s="358"/>
      <c r="G12" s="337"/>
      <c r="H12" s="337"/>
      <c r="I12" s="337"/>
      <c r="J12" s="337"/>
      <c r="K12" s="338"/>
      <c r="L12" s="363"/>
      <c r="M12" s="242"/>
    </row>
    <row r="13" spans="1:13" ht="14.25" customHeight="1" x14ac:dyDescent="0.2">
      <c r="A13" s="363"/>
      <c r="B13" s="350"/>
      <c r="C13" s="351" t="s">
        <v>229</v>
      </c>
      <c r="D13" s="351"/>
      <c r="E13" s="351"/>
      <c r="F13" s="351"/>
      <c r="G13" s="351" t="s">
        <v>12</v>
      </c>
      <c r="H13" s="351"/>
      <c r="I13" s="351" t="s">
        <v>11</v>
      </c>
      <c r="J13" s="337"/>
      <c r="K13" s="338"/>
      <c r="L13" s="363"/>
    </row>
    <row r="14" spans="1:13" ht="14.25" customHeight="1" x14ac:dyDescent="0.2">
      <c r="A14" s="363"/>
      <c r="B14" s="350"/>
      <c r="C14" s="358" t="s">
        <v>230</v>
      </c>
      <c r="D14" s="358"/>
      <c r="E14" s="351"/>
      <c r="F14" s="351"/>
      <c r="G14" s="359" t="s">
        <v>161</v>
      </c>
      <c r="H14" s="337"/>
      <c r="I14" s="374">
        <f>'Energy Use'!G31*'Desalination Info'!G22*1000</f>
        <v>0</v>
      </c>
      <c r="J14" s="337"/>
      <c r="K14" s="338"/>
      <c r="L14" s="363"/>
    </row>
    <row r="15" spans="1:13" ht="14.25" customHeight="1" x14ac:dyDescent="0.2">
      <c r="A15" s="363"/>
      <c r="B15" s="350"/>
      <c r="C15" s="358" t="s">
        <v>231</v>
      </c>
      <c r="D15" s="358"/>
      <c r="E15" s="351"/>
      <c r="F15" s="351"/>
      <c r="G15" s="359" t="s">
        <v>162</v>
      </c>
      <c r="H15" s="337"/>
      <c r="I15" s="375">
        <f>I14/24/1000</f>
        <v>0</v>
      </c>
      <c r="J15" s="337"/>
      <c r="K15" s="338"/>
      <c r="L15" s="363"/>
    </row>
    <row r="16" spans="1:13" ht="14.25" customHeight="1" x14ac:dyDescent="0.2">
      <c r="A16" s="363"/>
      <c r="B16" s="350"/>
      <c r="C16" s="351"/>
      <c r="D16" s="351"/>
      <c r="E16" s="351"/>
      <c r="F16" s="351"/>
      <c r="G16" s="366"/>
      <c r="H16" s="337"/>
      <c r="I16" s="358"/>
      <c r="J16" s="337"/>
      <c r="K16" s="338"/>
      <c r="L16" s="363"/>
    </row>
    <row r="17" spans="1:12" ht="14.25" customHeight="1" x14ac:dyDescent="0.2">
      <c r="A17" s="363"/>
      <c r="B17" s="350"/>
      <c r="C17" s="351" t="s">
        <v>232</v>
      </c>
      <c r="D17" s="351"/>
      <c r="E17" s="351"/>
      <c r="F17" s="351"/>
      <c r="G17" s="351" t="s">
        <v>12</v>
      </c>
      <c r="H17" s="351"/>
      <c r="I17" s="351" t="s">
        <v>11</v>
      </c>
      <c r="J17" s="337"/>
      <c r="K17" s="338"/>
      <c r="L17" s="363"/>
    </row>
    <row r="18" spans="1:12" ht="14.25" customHeight="1" x14ac:dyDescent="0.2">
      <c r="A18" s="363"/>
      <c r="B18" s="350"/>
      <c r="C18" s="358" t="s">
        <v>230</v>
      </c>
      <c r="D18" s="358"/>
      <c r="E18" s="351"/>
      <c r="F18" s="351"/>
      <c r="G18" s="359" t="s">
        <v>161</v>
      </c>
      <c r="H18" s="337"/>
      <c r="I18" s="374">
        <f>'Energy Use'!G31*'Desalination Info'!G21*1000</f>
        <v>0</v>
      </c>
      <c r="J18" s="337"/>
      <c r="K18" s="338"/>
      <c r="L18" s="363"/>
    </row>
    <row r="19" spans="1:12" ht="14.25" customHeight="1" x14ac:dyDescent="0.2">
      <c r="A19" s="363"/>
      <c r="B19" s="350"/>
      <c r="C19" s="358" t="s">
        <v>231</v>
      </c>
      <c r="D19" s="358"/>
      <c r="E19" s="351"/>
      <c r="F19" s="351"/>
      <c r="G19" s="359" t="s">
        <v>162</v>
      </c>
      <c r="H19" s="337"/>
      <c r="I19" s="376">
        <f>I18/24/1000</f>
        <v>0</v>
      </c>
      <c r="J19" s="337"/>
      <c r="K19" s="338"/>
      <c r="L19" s="363"/>
    </row>
    <row r="20" spans="1:12" ht="14.25" customHeight="1" thickBot="1" x14ac:dyDescent="0.25">
      <c r="A20" s="363"/>
      <c r="B20" s="350"/>
      <c r="C20" s="351"/>
      <c r="D20" s="351"/>
      <c r="E20" s="351"/>
      <c r="F20" s="351"/>
      <c r="G20" s="366"/>
      <c r="H20" s="337"/>
      <c r="I20" s="358"/>
      <c r="J20" s="337"/>
      <c r="K20" s="338"/>
      <c r="L20" s="363"/>
    </row>
    <row r="21" spans="1:12" ht="14.25" customHeight="1" thickTop="1" thickBot="1" x14ac:dyDescent="0.25">
      <c r="A21" s="363"/>
      <c r="B21" s="377"/>
      <c r="C21" s="377"/>
      <c r="D21" s="377"/>
      <c r="E21" s="377"/>
      <c r="F21" s="377"/>
      <c r="G21" s="377"/>
      <c r="H21" s="377"/>
      <c r="I21" s="377"/>
      <c r="J21" s="377"/>
      <c r="K21" s="377"/>
      <c r="L21" s="363"/>
    </row>
    <row r="22" spans="1:12" s="261" customFormat="1" ht="18.75" customHeight="1" thickTop="1" x14ac:dyDescent="0.35">
      <c r="A22" s="363"/>
      <c r="B22" s="348" t="s">
        <v>426</v>
      </c>
      <c r="C22" s="349"/>
      <c r="D22" s="349"/>
      <c r="E22" s="349"/>
      <c r="F22" s="349"/>
      <c r="G22" s="345"/>
      <c r="H22" s="345"/>
      <c r="I22" s="345"/>
      <c r="J22" s="345"/>
      <c r="K22" s="346"/>
      <c r="L22" s="363"/>
    </row>
    <row r="23" spans="1:12" s="261" customFormat="1" ht="14.25" customHeight="1" x14ac:dyDescent="0.2">
      <c r="A23" s="363"/>
      <c r="B23" s="336"/>
      <c r="C23" s="337"/>
      <c r="D23" s="337"/>
      <c r="E23" s="337"/>
      <c r="F23" s="337"/>
      <c r="G23" s="337"/>
      <c r="H23" s="337"/>
      <c r="I23" s="337"/>
      <c r="J23" s="337"/>
      <c r="K23" s="338"/>
      <c r="L23" s="363"/>
    </row>
    <row r="24" spans="1:12" s="261" customFormat="1" ht="14.25" customHeight="1" x14ac:dyDescent="0.2">
      <c r="A24" s="363"/>
      <c r="B24" s="336"/>
      <c r="C24" s="378" t="s">
        <v>309</v>
      </c>
      <c r="D24" s="379"/>
      <c r="E24" s="337"/>
      <c r="F24" s="337"/>
      <c r="G24" s="337"/>
      <c r="H24" s="337"/>
      <c r="I24" s="337"/>
      <c r="J24" s="337"/>
      <c r="K24" s="338"/>
      <c r="L24" s="363"/>
    </row>
    <row r="25" spans="1:12" ht="12.75" customHeight="1" x14ac:dyDescent="0.2">
      <c r="A25" s="363"/>
      <c r="B25" s="350"/>
      <c r="C25" s="358"/>
      <c r="D25" s="358"/>
      <c r="E25" s="358"/>
      <c r="F25" s="358"/>
      <c r="G25" s="337"/>
      <c r="H25" s="337"/>
      <c r="I25" s="337"/>
      <c r="J25" s="337"/>
      <c r="K25" s="338"/>
      <c r="L25" s="363"/>
    </row>
    <row r="26" spans="1:12" ht="14.25" customHeight="1" x14ac:dyDescent="0.2">
      <c r="B26" s="350"/>
      <c r="C26" s="351" t="s">
        <v>310</v>
      </c>
      <c r="D26" s="351"/>
      <c r="E26" s="326" t="s">
        <v>249</v>
      </c>
      <c r="F26" s="233"/>
      <c r="G26" s="233"/>
      <c r="H26" s="233"/>
      <c r="I26" s="233"/>
      <c r="J26" s="223"/>
      <c r="K26" s="224"/>
    </row>
    <row r="27" spans="1:12" ht="13.5" thickBot="1" x14ac:dyDescent="0.25">
      <c r="B27" s="350"/>
      <c r="C27" s="351"/>
      <c r="D27" s="351"/>
      <c r="E27" s="351"/>
      <c r="F27" s="351"/>
      <c r="G27" s="366"/>
      <c r="H27" s="337"/>
      <c r="I27" s="358"/>
      <c r="J27" s="337"/>
      <c r="K27" s="338"/>
    </row>
    <row r="28" spans="1:12" ht="14.25" thickTop="1" thickBot="1" x14ac:dyDescent="0.25">
      <c r="B28" s="380"/>
      <c r="C28" s="380"/>
      <c r="D28" s="380"/>
      <c r="E28" s="380"/>
      <c r="F28" s="380"/>
      <c r="G28" s="380"/>
      <c r="H28" s="380"/>
      <c r="I28" s="380"/>
      <c r="J28" s="380"/>
      <c r="K28" s="380"/>
    </row>
    <row r="29" spans="1:12" ht="18.75" customHeight="1" thickTop="1" x14ac:dyDescent="0.35">
      <c r="B29" s="348" t="s">
        <v>427</v>
      </c>
      <c r="C29" s="349"/>
      <c r="D29" s="349"/>
      <c r="E29" s="345"/>
      <c r="F29" s="345"/>
      <c r="G29" s="345"/>
      <c r="H29" s="345"/>
      <c r="I29" s="345"/>
      <c r="J29" s="345"/>
      <c r="K29" s="346"/>
    </row>
    <row r="30" spans="1:12" x14ac:dyDescent="0.2">
      <c r="B30" s="336"/>
      <c r="C30" s="337"/>
      <c r="D30" s="337"/>
      <c r="E30" s="337"/>
      <c r="F30" s="337"/>
      <c r="G30" s="337"/>
      <c r="H30" s="337"/>
      <c r="I30" s="337"/>
      <c r="J30" s="337"/>
      <c r="K30" s="338"/>
    </row>
    <row r="31" spans="1:12" ht="27.75" customHeight="1" x14ac:dyDescent="0.2">
      <c r="B31" s="357"/>
      <c r="C31" s="518" t="s">
        <v>478</v>
      </c>
      <c r="D31" s="518"/>
      <c r="E31" s="518"/>
      <c r="F31" s="518"/>
      <c r="G31" s="518"/>
      <c r="H31" s="518"/>
      <c r="I31" s="518"/>
      <c r="J31" s="518"/>
      <c r="K31" s="338"/>
    </row>
    <row r="32" spans="1:12" ht="13.5" thickBot="1" x14ac:dyDescent="0.25">
      <c r="B32" s="350"/>
      <c r="C32" s="351"/>
      <c r="D32" s="351"/>
      <c r="E32" s="337"/>
      <c r="F32" s="337"/>
      <c r="G32" s="337"/>
      <c r="H32" s="337"/>
      <c r="I32" s="337"/>
      <c r="J32" s="337"/>
      <c r="K32" s="338"/>
    </row>
    <row r="33" spans="2:12" ht="15" customHeight="1" thickBot="1" x14ac:dyDescent="0.25">
      <c r="B33" s="228"/>
      <c r="C33" s="381" t="s">
        <v>320</v>
      </c>
      <c r="D33" s="382" t="s">
        <v>316</v>
      </c>
      <c r="E33" s="383"/>
      <c r="F33" s="383"/>
      <c r="G33" s="384"/>
      <c r="H33" s="385"/>
      <c r="I33" s="384"/>
      <c r="J33" s="386"/>
      <c r="K33" s="224"/>
    </row>
    <row r="34" spans="2:12" ht="28.5" customHeight="1" x14ac:dyDescent="0.2">
      <c r="B34" s="228"/>
      <c r="C34" s="512" t="s">
        <v>482</v>
      </c>
      <c r="D34" s="513"/>
      <c r="E34" s="513"/>
      <c r="F34" s="513"/>
      <c r="G34" s="513"/>
      <c r="H34" s="513"/>
      <c r="I34" s="513"/>
      <c r="J34" s="514"/>
      <c r="K34" s="224"/>
    </row>
    <row r="35" spans="2:12" ht="8.25" customHeight="1" thickBot="1" x14ac:dyDescent="0.25">
      <c r="B35" s="230"/>
      <c r="C35" s="515"/>
      <c r="D35" s="516"/>
      <c r="E35" s="516"/>
      <c r="F35" s="516"/>
      <c r="G35" s="516"/>
      <c r="H35" s="516"/>
      <c r="I35" s="516"/>
      <c r="J35" s="517"/>
      <c r="K35" s="224"/>
    </row>
    <row r="36" spans="2:12" ht="15" customHeight="1" thickBot="1" x14ac:dyDescent="0.25">
      <c r="B36" s="230"/>
      <c r="C36" s="358"/>
      <c r="D36" s="358"/>
      <c r="E36" s="337"/>
      <c r="F36" s="337"/>
      <c r="G36" s="337"/>
      <c r="H36" s="337"/>
      <c r="I36" s="337"/>
      <c r="J36" s="337"/>
      <c r="K36" s="224"/>
    </row>
    <row r="37" spans="2:12" ht="15" customHeight="1" thickBot="1" x14ac:dyDescent="0.25">
      <c r="B37" s="228"/>
      <c r="C37" s="381" t="s">
        <v>320</v>
      </c>
      <c r="D37" s="382" t="s">
        <v>479</v>
      </c>
      <c r="E37" s="383"/>
      <c r="F37" s="383"/>
      <c r="G37" s="384"/>
      <c r="H37" s="385"/>
      <c r="I37" s="384"/>
      <c r="J37" s="386"/>
      <c r="K37" s="224"/>
    </row>
    <row r="38" spans="2:12" ht="39" customHeight="1" x14ac:dyDescent="0.2">
      <c r="B38" s="228"/>
      <c r="C38" s="512" t="s">
        <v>483</v>
      </c>
      <c r="D38" s="513"/>
      <c r="E38" s="513"/>
      <c r="F38" s="513"/>
      <c r="G38" s="513"/>
      <c r="H38" s="513"/>
      <c r="I38" s="513"/>
      <c r="J38" s="514"/>
      <c r="K38" s="224"/>
    </row>
    <row r="39" spans="2:12" ht="8.25" customHeight="1" thickBot="1" x14ac:dyDescent="0.25">
      <c r="B39" s="230"/>
      <c r="C39" s="515"/>
      <c r="D39" s="516"/>
      <c r="E39" s="516"/>
      <c r="F39" s="516"/>
      <c r="G39" s="516"/>
      <c r="H39" s="516"/>
      <c r="I39" s="516"/>
      <c r="J39" s="517"/>
      <c r="K39" s="224"/>
      <c r="L39"/>
    </row>
    <row r="40" spans="2:12" ht="15" customHeight="1" thickBot="1" x14ac:dyDescent="0.25">
      <c r="B40" s="230"/>
      <c r="C40" s="358"/>
      <c r="D40" s="358"/>
      <c r="E40" s="337"/>
      <c r="F40" s="337"/>
      <c r="G40" s="337"/>
      <c r="H40" s="337"/>
      <c r="I40" s="337"/>
      <c r="J40" s="337"/>
      <c r="K40" s="224"/>
    </row>
    <row r="41" spans="2:12" ht="15" customHeight="1" thickBot="1" x14ac:dyDescent="0.25">
      <c r="B41" s="230"/>
      <c r="C41" s="381" t="s">
        <v>418</v>
      </c>
      <c r="D41" s="382" t="s">
        <v>315</v>
      </c>
      <c r="E41" s="383"/>
      <c r="F41" s="383"/>
      <c r="G41" s="384"/>
      <c r="H41" s="385"/>
      <c r="I41" s="384"/>
      <c r="J41" s="386"/>
      <c r="K41" s="224"/>
    </row>
    <row r="42" spans="2:12" ht="19.5" customHeight="1" x14ac:dyDescent="0.2">
      <c r="B42" s="230"/>
      <c r="C42" s="512" t="s">
        <v>484</v>
      </c>
      <c r="D42" s="513"/>
      <c r="E42" s="513"/>
      <c r="F42" s="513"/>
      <c r="G42" s="513"/>
      <c r="H42" s="513"/>
      <c r="I42" s="513"/>
      <c r="J42" s="514"/>
      <c r="K42" s="224"/>
    </row>
    <row r="43" spans="2:12" ht="8.25" customHeight="1" thickBot="1" x14ac:dyDescent="0.25">
      <c r="B43" s="228"/>
      <c r="C43" s="515"/>
      <c r="D43" s="516"/>
      <c r="E43" s="516"/>
      <c r="F43" s="516"/>
      <c r="G43" s="516"/>
      <c r="H43" s="516"/>
      <c r="I43" s="516"/>
      <c r="J43" s="517"/>
      <c r="K43" s="224"/>
    </row>
    <row r="44" spans="2:12" x14ac:dyDescent="0.2">
      <c r="B44" s="228"/>
      <c r="C44" s="233"/>
      <c r="D44" s="233"/>
      <c r="E44" s="223"/>
      <c r="F44" s="223"/>
      <c r="G44" s="223"/>
      <c r="H44" s="223"/>
      <c r="I44" s="223"/>
      <c r="J44" s="223"/>
      <c r="K44" s="224"/>
    </row>
    <row r="45" spans="2:12" ht="13.5" thickBot="1" x14ac:dyDescent="0.25">
      <c r="B45" s="225"/>
      <c r="C45" s="226"/>
      <c r="D45" s="226"/>
      <c r="E45" s="226"/>
      <c r="F45" s="226"/>
      <c r="G45" s="226"/>
      <c r="H45" s="226"/>
      <c r="I45" s="226"/>
      <c r="J45" s="226"/>
      <c r="K45" s="227"/>
    </row>
    <row r="46" spans="2:12" ht="13.5" thickTop="1" x14ac:dyDescent="0.2">
      <c r="B46"/>
      <c r="C46"/>
      <c r="D46"/>
      <c r="E46"/>
      <c r="F46"/>
      <c r="G46"/>
      <c r="H46"/>
      <c r="I46"/>
      <c r="J46"/>
      <c r="K46"/>
    </row>
    <row r="47" spans="2:12" x14ac:dyDescent="0.2">
      <c r="B47" s="192"/>
      <c r="C47" s="192"/>
      <c r="D47" s="262"/>
      <c r="E47" s="192"/>
      <c r="F47" s="192"/>
      <c r="G47" s="193"/>
      <c r="H47" s="192"/>
      <c r="I47" s="192"/>
      <c r="J47" s="192"/>
      <c r="K47" s="192"/>
    </row>
    <row r="48" spans="2:12" x14ac:dyDescent="0.2">
      <c r="B48" s="192"/>
      <c r="C48" s="192"/>
      <c r="D48" s="262"/>
      <c r="E48" s="192"/>
      <c r="F48" s="192"/>
      <c r="G48" s="193"/>
      <c r="H48" s="192"/>
      <c r="I48" s="192"/>
      <c r="J48" s="192"/>
      <c r="K48" s="192"/>
    </row>
    <row r="49" spans="2:11" x14ac:dyDescent="0.2">
      <c r="B49" s="192"/>
      <c r="C49" s="192"/>
      <c r="D49" s="262"/>
      <c r="E49" s="192"/>
      <c r="F49" s="192"/>
      <c r="G49" s="193"/>
      <c r="H49" s="192"/>
      <c r="I49" s="192"/>
      <c r="J49" s="192"/>
      <c r="K49" s="192"/>
    </row>
    <row r="50" spans="2:11" x14ac:dyDescent="0.2">
      <c r="B50" s="195"/>
      <c r="C50" s="195"/>
      <c r="D50" s="264"/>
      <c r="E50" s="195"/>
      <c r="F50" s="195"/>
      <c r="G50" s="196"/>
      <c r="H50" s="197"/>
      <c r="I50" s="197"/>
      <c r="J50" s="192"/>
      <c r="K50" s="192"/>
    </row>
    <row r="51" spans="2:11" x14ac:dyDescent="0.2">
      <c r="B51" s="195"/>
      <c r="C51" s="195"/>
      <c r="D51" s="264"/>
      <c r="E51" s="195"/>
      <c r="F51" s="195"/>
      <c r="G51" s="196"/>
      <c r="H51" s="197"/>
      <c r="I51" s="197"/>
      <c r="J51" s="192"/>
      <c r="K51" s="192"/>
    </row>
    <row r="52" spans="2:11" x14ac:dyDescent="0.2">
      <c r="B52" s="198"/>
      <c r="C52" s="198"/>
      <c r="D52" s="265"/>
      <c r="E52" s="198"/>
      <c r="F52" s="198"/>
      <c r="G52" s="196"/>
      <c r="H52" s="199"/>
      <c r="I52" s="199"/>
      <c r="J52" s="192"/>
      <c r="K52" s="192"/>
    </row>
    <row r="53" spans="2:11" x14ac:dyDescent="0.2">
      <c r="B53" s="198"/>
      <c r="C53" s="198"/>
      <c r="D53" s="265"/>
      <c r="E53" s="198"/>
      <c r="F53" s="198"/>
      <c r="G53" s="196"/>
      <c r="H53" s="199"/>
      <c r="I53" s="199"/>
      <c r="J53" s="192"/>
      <c r="K53" s="192"/>
    </row>
    <row r="54" spans="2:11" x14ac:dyDescent="0.2">
      <c r="B54" s="198"/>
      <c r="C54" s="198"/>
      <c r="D54" s="265"/>
      <c r="E54" s="198"/>
      <c r="F54" s="198"/>
      <c r="G54" s="196"/>
      <c r="H54" s="199"/>
      <c r="I54" s="199"/>
      <c r="J54" s="192"/>
      <c r="K54" s="192"/>
    </row>
    <row r="55" spans="2:11" x14ac:dyDescent="0.2">
      <c r="B55" s="198"/>
      <c r="C55" s="198"/>
      <c r="D55" s="265"/>
      <c r="E55" s="198"/>
      <c r="F55" s="198"/>
      <c r="G55" s="196"/>
      <c r="H55" s="199"/>
      <c r="I55" s="199"/>
      <c r="J55" s="192"/>
      <c r="K55" s="192"/>
    </row>
    <row r="56" spans="2:11" x14ac:dyDescent="0.2">
      <c r="B56" s="198"/>
      <c r="C56" s="198"/>
      <c r="D56" s="265"/>
      <c r="E56" s="198"/>
      <c r="F56" s="198"/>
      <c r="G56" s="196"/>
      <c r="H56" s="200"/>
      <c r="I56" s="200"/>
      <c r="J56" s="192"/>
      <c r="K56" s="192"/>
    </row>
    <row r="57" spans="2:11" x14ac:dyDescent="0.2">
      <c r="B57" s="198"/>
      <c r="C57" s="198"/>
      <c r="D57" s="265"/>
      <c r="E57" s="198"/>
      <c r="F57" s="198"/>
      <c r="G57" s="196"/>
      <c r="H57" s="199"/>
      <c r="I57" s="199"/>
      <c r="J57" s="192"/>
      <c r="K57" s="192"/>
    </row>
    <row r="58" spans="2:11" x14ac:dyDescent="0.2">
      <c r="B58" s="201"/>
      <c r="C58" s="201"/>
      <c r="D58" s="266"/>
      <c r="E58" s="201"/>
      <c r="F58" s="201"/>
      <c r="G58" s="193"/>
      <c r="H58" s="197"/>
      <c r="I58" s="197"/>
      <c r="J58" s="192"/>
      <c r="K58" s="192"/>
    </row>
    <row r="59" spans="2:11" x14ac:dyDescent="0.2">
      <c r="B59" s="201"/>
      <c r="C59" s="201"/>
      <c r="D59" s="266"/>
      <c r="E59" s="201"/>
      <c r="F59" s="201"/>
      <c r="G59" s="196"/>
      <c r="H59" s="199"/>
      <c r="I59" s="199"/>
      <c r="J59" s="192"/>
      <c r="K59" s="192"/>
    </row>
    <row r="60" spans="2:11" x14ac:dyDescent="0.2">
      <c r="B60" s="195"/>
      <c r="C60" s="195"/>
      <c r="D60" s="264"/>
      <c r="E60" s="195"/>
      <c r="F60" s="195"/>
      <c r="G60" s="196"/>
      <c r="H60" s="202"/>
      <c r="I60" s="202"/>
      <c r="J60" s="192"/>
      <c r="K60" s="192"/>
    </row>
    <row r="61" spans="2:11" x14ac:dyDescent="0.2">
      <c r="B61" s="195"/>
      <c r="C61" s="195"/>
      <c r="D61" s="264"/>
      <c r="E61" s="195"/>
      <c r="F61" s="195"/>
      <c r="G61" s="203"/>
      <c r="H61" s="204"/>
      <c r="I61" s="202"/>
      <c r="J61" s="192"/>
      <c r="K61" s="192"/>
    </row>
    <row r="62" spans="2:11" x14ac:dyDescent="0.2">
      <c r="B62" s="201"/>
      <c r="C62" s="201"/>
      <c r="D62" s="266"/>
      <c r="E62" s="201"/>
      <c r="F62" s="201"/>
      <c r="G62" s="203"/>
      <c r="H62" s="202"/>
      <c r="I62" s="202"/>
      <c r="J62" s="192"/>
      <c r="K62" s="192"/>
    </row>
    <row r="63" spans="2:11" x14ac:dyDescent="0.2">
      <c r="B63" s="192"/>
      <c r="C63" s="192"/>
      <c r="D63" s="262"/>
      <c r="E63" s="192"/>
      <c r="F63" s="192"/>
      <c r="G63" s="193"/>
      <c r="H63" s="192"/>
      <c r="I63" s="205"/>
      <c r="J63" s="192"/>
      <c r="K63" s="192"/>
    </row>
    <row r="64" spans="2:11" x14ac:dyDescent="0.2">
      <c r="B64" s="192"/>
      <c r="C64" s="192"/>
      <c r="D64" s="262"/>
      <c r="E64" s="192"/>
      <c r="F64" s="192"/>
      <c r="G64" s="193"/>
      <c r="H64" s="192"/>
      <c r="I64" s="205"/>
      <c r="J64" s="192"/>
      <c r="K64" s="192"/>
    </row>
    <row r="65" spans="2:11" x14ac:dyDescent="0.2">
      <c r="B65" s="192"/>
      <c r="C65" s="192"/>
      <c r="D65" s="262"/>
      <c r="E65" s="192"/>
      <c r="F65" s="192"/>
      <c r="G65" s="193"/>
      <c r="H65" s="192"/>
      <c r="I65" s="205"/>
      <c r="J65" s="192"/>
      <c r="K65" s="192"/>
    </row>
    <row r="66" spans="2:11" x14ac:dyDescent="0.2">
      <c r="B66" s="201"/>
      <c r="C66" s="201"/>
      <c r="D66" s="266"/>
      <c r="E66" s="201"/>
      <c r="F66" s="201"/>
      <c r="G66" s="196"/>
      <c r="H66" s="239"/>
    </row>
    <row r="67" spans="2:11" x14ac:dyDescent="0.2">
      <c r="B67" s="195"/>
      <c r="C67" s="195"/>
      <c r="D67" s="264"/>
      <c r="E67" s="195"/>
      <c r="F67" s="195"/>
      <c r="G67" s="193"/>
      <c r="H67" s="240"/>
      <c r="I67" s="206"/>
    </row>
    <row r="69" spans="2:11" x14ac:dyDescent="0.2">
      <c r="B69" s="201"/>
      <c r="C69" s="201"/>
      <c r="D69" s="266"/>
      <c r="E69" s="201"/>
      <c r="F69" s="201"/>
      <c r="G69" s="196"/>
      <c r="H69" s="239"/>
    </row>
    <row r="70" spans="2:11" x14ac:dyDescent="0.2">
      <c r="B70" s="195"/>
      <c r="C70" s="195"/>
      <c r="D70" s="264"/>
      <c r="E70" s="195"/>
      <c r="F70" s="195"/>
      <c r="G70" s="193"/>
      <c r="H70" s="241"/>
      <c r="I70" s="206"/>
    </row>
    <row r="74" spans="2:11" x14ac:dyDescent="0.2">
      <c r="B74" s="210"/>
      <c r="C74" s="210"/>
      <c r="D74" s="268"/>
      <c r="E74" s="210"/>
      <c r="F74" s="210"/>
      <c r="G74" s="193"/>
      <c r="H74" s="193"/>
      <c r="I74" s="193"/>
      <c r="J74" s="193"/>
    </row>
    <row r="75" spans="2:11" x14ac:dyDescent="0.2">
      <c r="B75" s="193"/>
      <c r="C75" s="193"/>
      <c r="D75" s="263"/>
      <c r="E75" s="193"/>
      <c r="F75" s="193"/>
      <c r="G75" s="193"/>
      <c r="H75" s="193"/>
      <c r="I75" s="193"/>
      <c r="J75" s="193"/>
    </row>
    <row r="76" spans="2:11" x14ac:dyDescent="0.2">
      <c r="B76" s="193"/>
      <c r="C76" s="193"/>
      <c r="D76" s="263"/>
      <c r="E76" s="193"/>
      <c r="F76" s="193"/>
      <c r="G76" s="193"/>
      <c r="H76" s="193"/>
      <c r="I76" s="193"/>
      <c r="J76" s="193"/>
    </row>
    <row r="77" spans="2:11" x14ac:dyDescent="0.2">
      <c r="B77" s="193"/>
      <c r="C77" s="193"/>
      <c r="D77" s="263"/>
      <c r="E77" s="193"/>
      <c r="F77" s="193"/>
      <c r="G77" s="193"/>
      <c r="H77" s="193"/>
      <c r="I77" s="193"/>
      <c r="J77" s="193"/>
    </row>
    <row r="78" spans="2:11" x14ac:dyDescent="0.2">
      <c r="B78" s="193"/>
      <c r="C78" s="193"/>
      <c r="D78" s="263"/>
      <c r="E78" s="193"/>
      <c r="F78" s="193"/>
      <c r="G78" s="193"/>
      <c r="H78" s="193"/>
      <c r="I78" s="193"/>
      <c r="J78" s="193"/>
    </row>
    <row r="79" spans="2:11" x14ac:dyDescent="0.2">
      <c r="B79" s="193"/>
      <c r="C79" s="193"/>
      <c r="D79" s="263"/>
      <c r="E79" s="193"/>
      <c r="F79" s="193"/>
      <c r="G79" s="193"/>
      <c r="H79" s="193"/>
      <c r="I79" s="193"/>
      <c r="J79" s="193"/>
    </row>
    <row r="80" spans="2:11" x14ac:dyDescent="0.2">
      <c r="B80" s="193"/>
      <c r="C80" s="193"/>
      <c r="D80" s="263"/>
      <c r="E80" s="193"/>
      <c r="F80" s="193"/>
      <c r="G80" s="193"/>
      <c r="H80" s="193"/>
      <c r="I80" s="193"/>
      <c r="J80" s="193"/>
    </row>
    <row r="81" spans="2:6" x14ac:dyDescent="0.2">
      <c r="B81" s="216"/>
      <c r="C81" s="216"/>
      <c r="D81" s="216"/>
      <c r="E81" s="216"/>
      <c r="F81" s="216"/>
    </row>
    <row r="83" spans="2:6" x14ac:dyDescent="0.2">
      <c r="B83" s="216"/>
      <c r="C83" s="216"/>
      <c r="D83" s="216"/>
      <c r="E83" s="216"/>
      <c r="F83" s="216"/>
    </row>
  </sheetData>
  <sheetProtection algorithmName="SHA-512" hashValue="aXYBuw58JUctucXN/IMXm+9uzRBNnoOFmIEkK2xXWoUK8D/H7Ub3hnSp0OlSKlJ/CxIu9uQaccQOlrxU/QPEJA==" saltValue="WJir3N8DQ2zTd6Lvkammgg==" spinCount="100000" sheet="1" objects="1" scenarios="1"/>
  <mergeCells count="8">
    <mergeCell ref="C42:J43"/>
    <mergeCell ref="E4:I4"/>
    <mergeCell ref="E5:I5"/>
    <mergeCell ref="E6:I6"/>
    <mergeCell ref="C38:J39"/>
    <mergeCell ref="C34:J35"/>
    <mergeCell ref="C31:J31"/>
    <mergeCell ref="C11:J11"/>
  </mergeCells>
  <pageMargins left="0.7" right="0.7" top="0.75" bottom="0.75" header="0.3" footer="0.3"/>
  <pageSetup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kBox_OnSite">
              <controlPr defaultSize="0" autoFill="0" autoLine="0" autoPict="0" macro="[0]!shtScenarios_ChkBox_OnSite_Click">
                <anchor moveWithCells="1">
                  <from>
                    <xdr:col>1</xdr:col>
                    <xdr:colOff>76200</xdr:colOff>
                    <xdr:row>31</xdr:row>
                    <xdr:rowOff>161925</xdr:rowOff>
                  </from>
                  <to>
                    <xdr:col>2</xdr:col>
                    <xdr:colOff>104775</xdr:colOff>
                    <xdr:row>33</xdr:row>
                    <xdr:rowOff>19050</xdr:rowOff>
                  </to>
                </anchor>
              </controlPr>
            </control>
          </mc:Choice>
        </mc:AlternateContent>
        <mc:AlternateContent xmlns:mc="http://schemas.openxmlformats.org/markup-compatibility/2006">
          <mc:Choice Requires="x14">
            <control shapeId="4098" r:id="rId5" name="ChkBox_Hybrid">
              <controlPr defaultSize="0" autoFill="0" autoLine="0" autoPict="0" macro="[0]!shtScenarios_ChkBox_Hybrid_Click">
                <anchor moveWithCells="1">
                  <from>
                    <xdr:col>1</xdr:col>
                    <xdr:colOff>85725</xdr:colOff>
                    <xdr:row>35</xdr:row>
                    <xdr:rowOff>133350</xdr:rowOff>
                  </from>
                  <to>
                    <xdr:col>2</xdr:col>
                    <xdr:colOff>104775</xdr:colOff>
                    <xdr:row>36</xdr:row>
                    <xdr:rowOff>171450</xdr:rowOff>
                  </to>
                </anchor>
              </controlPr>
            </control>
          </mc:Choice>
        </mc:AlternateContent>
        <mc:AlternateContent xmlns:mc="http://schemas.openxmlformats.org/markup-compatibility/2006">
          <mc:Choice Requires="x14">
            <control shapeId="4099" r:id="rId6" name="ChkBox_Grid">
              <controlPr defaultSize="0" autoFill="0" autoLine="0" autoPict="0" macro="[0]!shtScenarios_ChkBox_Grid_Click">
                <anchor moveWithCells="1">
                  <from>
                    <xdr:col>1</xdr:col>
                    <xdr:colOff>104775</xdr:colOff>
                    <xdr:row>39</xdr:row>
                    <xdr:rowOff>142875</xdr:rowOff>
                  </from>
                  <to>
                    <xdr:col>2</xdr:col>
                    <xdr:colOff>133350</xdr:colOff>
                    <xdr:row>40</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DropDown!$C$1:$C$3</xm:f>
          </x14:formula1>
          <xm:sqref>E26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6LCCAsumptions">
    <tabColor rgb="FF7030A0"/>
    <pageSetUpPr fitToPage="1"/>
  </sheetPr>
  <dimension ref="A1:M101"/>
  <sheetViews>
    <sheetView showGridLines="0" topLeftCell="A7" workbookViewId="0">
      <selection activeCell="H38" sqref="H38"/>
    </sheetView>
  </sheetViews>
  <sheetFormatPr defaultRowHeight="12.75" x14ac:dyDescent="0.2"/>
  <cols>
    <col min="1" max="1" width="6.28515625" customWidth="1"/>
    <col min="2" max="2" width="5.140625" customWidth="1"/>
    <col min="3" max="3" width="38.85546875" customWidth="1"/>
    <col min="4" max="4" width="12.42578125" customWidth="1"/>
    <col min="5" max="5" width="6" customWidth="1"/>
    <col min="6" max="6" width="16.85546875" customWidth="1"/>
    <col min="7" max="7" width="6.140625" customWidth="1"/>
    <col min="8" max="8" width="16.42578125" customWidth="1"/>
    <col min="9" max="9" width="2.85546875" customWidth="1"/>
    <col min="10" max="10" width="3.85546875" customWidth="1"/>
  </cols>
  <sheetData>
    <row r="1" spans="1:13" ht="13.5" thickBot="1" x14ac:dyDescent="0.25">
      <c r="A1" s="387"/>
      <c r="B1" s="387"/>
      <c r="C1" s="387"/>
      <c r="D1" s="387"/>
      <c r="E1" s="387"/>
      <c r="F1" s="387"/>
      <c r="G1" s="387"/>
      <c r="H1" s="387"/>
      <c r="I1" s="387"/>
      <c r="J1" s="387"/>
    </row>
    <row r="2" spans="1:13" ht="19.5" customHeight="1" thickTop="1" x14ac:dyDescent="0.35">
      <c r="A2" s="387"/>
      <c r="B2" s="491" t="s">
        <v>409</v>
      </c>
      <c r="C2" s="349"/>
      <c r="D2" s="349"/>
      <c r="E2" s="349"/>
      <c r="F2" s="349"/>
      <c r="G2" s="349"/>
      <c r="H2" s="345"/>
      <c r="I2" s="345"/>
      <c r="J2" s="346"/>
    </row>
    <row r="3" spans="1:13" x14ac:dyDescent="0.2">
      <c r="A3" s="387"/>
      <c r="B3" s="336"/>
      <c r="C3" s="337"/>
      <c r="D3" s="337"/>
      <c r="E3" s="337"/>
      <c r="F3" s="337"/>
      <c r="G3" s="337"/>
      <c r="H3" s="337"/>
      <c r="I3" s="337"/>
      <c r="J3" s="338"/>
    </row>
    <row r="4" spans="1:13" x14ac:dyDescent="0.2">
      <c r="A4" s="387"/>
      <c r="B4" s="350"/>
      <c r="C4" s="351" t="s">
        <v>184</v>
      </c>
      <c r="D4" s="509">
        <f>'Desalination Info'!E4</f>
        <v>0</v>
      </c>
      <c r="E4" s="510"/>
      <c r="F4" s="510"/>
      <c r="G4" s="510"/>
      <c r="H4" s="511"/>
      <c r="I4" s="337"/>
      <c r="J4" s="338"/>
    </row>
    <row r="5" spans="1:13" x14ac:dyDescent="0.2">
      <c r="A5" s="387"/>
      <c r="B5" s="350"/>
      <c r="C5" s="351" t="s">
        <v>185</v>
      </c>
      <c r="D5" s="509">
        <f>'Desalination Info'!E5</f>
        <v>0</v>
      </c>
      <c r="E5" s="510"/>
      <c r="F5" s="510"/>
      <c r="G5" s="510"/>
      <c r="H5" s="511"/>
      <c r="I5" s="337"/>
      <c r="J5" s="338"/>
    </row>
    <row r="6" spans="1:13" x14ac:dyDescent="0.2">
      <c r="A6" s="387"/>
      <c r="B6" s="350"/>
      <c r="C6" s="351" t="s">
        <v>186</v>
      </c>
      <c r="D6" s="509">
        <f>'Desalination Info'!E6</f>
        <v>0</v>
      </c>
      <c r="E6" s="510"/>
      <c r="F6" s="510"/>
      <c r="G6" s="510"/>
      <c r="H6" s="511"/>
      <c r="I6" s="337"/>
      <c r="J6" s="338"/>
    </row>
    <row r="7" spans="1:13" ht="13.5" thickBot="1" x14ac:dyDescent="0.25">
      <c r="A7" s="387"/>
      <c r="B7" s="340"/>
      <c r="C7" s="341"/>
      <c r="D7" s="341"/>
      <c r="E7" s="341"/>
      <c r="F7" s="341"/>
      <c r="G7" s="341"/>
      <c r="H7" s="341"/>
      <c r="I7" s="341"/>
      <c r="J7" s="342"/>
    </row>
    <row r="8" spans="1:13" ht="14.25" thickTop="1" thickBot="1" x14ac:dyDescent="0.25">
      <c r="A8" s="387"/>
      <c r="B8" s="387"/>
      <c r="C8" s="387"/>
      <c r="D8" s="387"/>
      <c r="E8" s="387"/>
      <c r="F8" s="387"/>
      <c r="G8" s="387"/>
      <c r="H8" s="387"/>
      <c r="I8" s="387"/>
      <c r="J8" s="387"/>
    </row>
    <row r="9" spans="1:13" ht="19.5" customHeight="1" thickTop="1" x14ac:dyDescent="0.35">
      <c r="A9" s="387"/>
      <c r="B9" s="491" t="s">
        <v>428</v>
      </c>
      <c r="C9" s="349"/>
      <c r="D9" s="345"/>
      <c r="E9" s="345"/>
      <c r="F9" s="345"/>
      <c r="G9" s="345"/>
      <c r="H9" s="345"/>
      <c r="I9" s="345"/>
      <c r="J9" s="346"/>
    </row>
    <row r="10" spans="1:13" x14ac:dyDescent="0.2">
      <c r="A10" s="387"/>
      <c r="B10" s="336"/>
      <c r="C10" s="337"/>
      <c r="D10" s="337"/>
      <c r="E10" s="337"/>
      <c r="F10" s="337"/>
      <c r="G10" s="337"/>
      <c r="H10" s="337"/>
      <c r="I10" s="337"/>
      <c r="J10" s="338"/>
    </row>
    <row r="11" spans="1:13" ht="41.25" customHeight="1" x14ac:dyDescent="0.2">
      <c r="A11" s="387"/>
      <c r="B11" s="336"/>
      <c r="C11" s="507" t="s">
        <v>500</v>
      </c>
      <c r="D11" s="507"/>
      <c r="E11" s="507"/>
      <c r="F11" s="507"/>
      <c r="G11" s="507"/>
      <c r="H11" s="507"/>
      <c r="I11" s="337"/>
      <c r="J11" s="338"/>
    </row>
    <row r="12" spans="1:13" x14ac:dyDescent="0.2">
      <c r="A12" s="387"/>
      <c r="B12" s="336"/>
      <c r="C12" s="337"/>
      <c r="D12" s="337"/>
      <c r="E12" s="337"/>
      <c r="F12" s="337"/>
      <c r="G12" s="337"/>
      <c r="H12" s="337"/>
      <c r="I12" s="337"/>
      <c r="J12" s="338"/>
    </row>
    <row r="13" spans="1:13" x14ac:dyDescent="0.2">
      <c r="A13" s="387"/>
      <c r="B13" s="336"/>
      <c r="C13" s="337"/>
      <c r="D13" s="337"/>
      <c r="E13" s="337"/>
      <c r="F13" s="337"/>
      <c r="G13" s="337"/>
      <c r="H13" s="337"/>
      <c r="I13" s="337"/>
      <c r="J13" s="338"/>
      <c r="L13" s="243"/>
      <c r="M13" s="243"/>
    </row>
    <row r="14" spans="1:13" x14ac:dyDescent="0.2">
      <c r="A14" s="387"/>
      <c r="B14" s="350" t="s">
        <v>198</v>
      </c>
      <c r="C14" s="351" t="s">
        <v>80</v>
      </c>
      <c r="D14" s="351" t="s">
        <v>202</v>
      </c>
      <c r="E14" s="351"/>
      <c r="F14" s="351" t="s">
        <v>11</v>
      </c>
      <c r="G14" s="337"/>
      <c r="H14" s="351" t="s">
        <v>416</v>
      </c>
      <c r="I14" s="337"/>
      <c r="J14" s="338"/>
      <c r="L14" s="243"/>
    </row>
    <row r="15" spans="1:13" x14ac:dyDescent="0.2">
      <c r="A15" s="387"/>
      <c r="B15" s="357"/>
      <c r="C15" s="492" t="s">
        <v>213</v>
      </c>
      <c r="D15" s="359" t="s">
        <v>225</v>
      </c>
      <c r="E15" s="337"/>
      <c r="F15" s="360"/>
      <c r="G15" s="337"/>
      <c r="H15" s="365">
        <v>25</v>
      </c>
      <c r="I15" s="337"/>
      <c r="J15" s="338"/>
      <c r="L15" s="243"/>
    </row>
    <row r="16" spans="1:13" x14ac:dyDescent="0.2">
      <c r="A16" s="387"/>
      <c r="B16" s="357"/>
      <c r="C16" s="492" t="s">
        <v>501</v>
      </c>
      <c r="D16" s="359" t="s">
        <v>188</v>
      </c>
      <c r="E16" s="337"/>
      <c r="F16" s="360"/>
      <c r="G16" s="337"/>
      <c r="H16" s="365">
        <v>2017</v>
      </c>
      <c r="I16" s="337"/>
      <c r="J16" s="338"/>
      <c r="L16" s="244"/>
    </row>
    <row r="17" spans="1:12" x14ac:dyDescent="0.2">
      <c r="A17" s="387"/>
      <c r="B17" s="357"/>
      <c r="C17" s="492" t="s">
        <v>214</v>
      </c>
      <c r="D17" s="359" t="s">
        <v>188</v>
      </c>
      <c r="E17" s="337"/>
      <c r="F17" s="360"/>
      <c r="G17" s="337"/>
      <c r="H17" s="365">
        <v>2015</v>
      </c>
      <c r="I17" s="337"/>
      <c r="J17" s="338"/>
      <c r="L17" s="244"/>
    </row>
    <row r="18" spans="1:12" x14ac:dyDescent="0.2">
      <c r="A18" s="387"/>
      <c r="B18" s="350"/>
      <c r="C18" s="351"/>
      <c r="D18" s="337"/>
      <c r="E18" s="337"/>
      <c r="F18" s="337"/>
      <c r="G18" s="337"/>
      <c r="H18" s="337"/>
      <c r="I18" s="337"/>
      <c r="J18" s="338"/>
      <c r="L18" s="243"/>
    </row>
    <row r="19" spans="1:12" x14ac:dyDescent="0.2">
      <c r="A19" s="387"/>
      <c r="B19" s="350" t="s">
        <v>199</v>
      </c>
      <c r="C19" s="351" t="s">
        <v>81</v>
      </c>
      <c r="D19" s="351" t="s">
        <v>202</v>
      </c>
      <c r="E19" s="351"/>
      <c r="F19" s="351" t="s">
        <v>11</v>
      </c>
      <c r="G19" s="337"/>
      <c r="H19" s="351" t="s">
        <v>416</v>
      </c>
      <c r="I19" s="337"/>
      <c r="J19" s="338"/>
      <c r="L19" s="243"/>
    </row>
    <row r="20" spans="1:12" x14ac:dyDescent="0.2">
      <c r="A20" s="387"/>
      <c r="B20" s="357"/>
      <c r="C20" s="492" t="s">
        <v>502</v>
      </c>
      <c r="D20" s="359" t="s">
        <v>188</v>
      </c>
      <c r="E20" s="337"/>
      <c r="F20" s="388">
        <f>F17</f>
        <v>0</v>
      </c>
      <c r="G20" s="337"/>
      <c r="H20" s="365">
        <f>H17</f>
        <v>2015</v>
      </c>
      <c r="I20" s="337"/>
      <c r="J20" s="338"/>
      <c r="L20" s="244"/>
    </row>
    <row r="21" spans="1:12" x14ac:dyDescent="0.2">
      <c r="A21" s="387"/>
      <c r="B21" s="357"/>
      <c r="C21" s="492" t="s">
        <v>215</v>
      </c>
      <c r="D21" s="359" t="s">
        <v>226</v>
      </c>
      <c r="E21" s="337"/>
      <c r="F21" s="389"/>
      <c r="G21" s="337"/>
      <c r="H21" s="390">
        <v>3.5000000000000003E-2</v>
      </c>
      <c r="I21" s="337"/>
      <c r="J21" s="338"/>
      <c r="L21" s="244"/>
    </row>
    <row r="22" spans="1:12" x14ac:dyDescent="0.2">
      <c r="A22" s="387"/>
      <c r="B22" s="357"/>
      <c r="C22" s="492" t="s">
        <v>216</v>
      </c>
      <c r="D22" s="359" t="s">
        <v>226</v>
      </c>
      <c r="E22" s="337"/>
      <c r="F22" s="389"/>
      <c r="G22" s="337"/>
      <c r="H22" s="390">
        <v>0.03</v>
      </c>
      <c r="I22" s="337"/>
      <c r="J22" s="338"/>
      <c r="L22" s="244"/>
    </row>
    <row r="23" spans="1:12" x14ac:dyDescent="0.2">
      <c r="A23" s="387"/>
      <c r="B23" s="357"/>
      <c r="C23" s="492"/>
      <c r="D23" s="337"/>
      <c r="E23" s="337"/>
      <c r="F23" s="337"/>
      <c r="G23" s="337"/>
      <c r="H23" s="337"/>
      <c r="I23" s="337"/>
      <c r="J23" s="338"/>
      <c r="L23" s="243"/>
    </row>
    <row r="24" spans="1:12" x14ac:dyDescent="0.2">
      <c r="A24" s="387"/>
      <c r="B24" s="350" t="s">
        <v>200</v>
      </c>
      <c r="C24" s="351" t="s">
        <v>25</v>
      </c>
      <c r="D24" s="351" t="s">
        <v>202</v>
      </c>
      <c r="E24" s="351"/>
      <c r="F24" s="351" t="s">
        <v>11</v>
      </c>
      <c r="G24" s="337"/>
      <c r="H24" s="351" t="s">
        <v>416</v>
      </c>
      <c r="I24" s="337"/>
      <c r="J24" s="338"/>
      <c r="L24" s="243"/>
    </row>
    <row r="25" spans="1:12" x14ac:dyDescent="0.2">
      <c r="B25" s="357"/>
      <c r="C25" s="492" t="s">
        <v>503</v>
      </c>
      <c r="D25" s="337"/>
      <c r="E25" s="223"/>
      <c r="F25" s="327" t="s">
        <v>249</v>
      </c>
      <c r="G25" s="223"/>
      <c r="H25" s="359" t="s">
        <v>134</v>
      </c>
      <c r="I25" s="223"/>
      <c r="J25" s="224"/>
      <c r="L25" s="244"/>
    </row>
    <row r="26" spans="1:12" x14ac:dyDescent="0.2">
      <c r="B26" s="357"/>
      <c r="C26" s="492" t="s">
        <v>218</v>
      </c>
      <c r="D26" s="359" t="s">
        <v>212</v>
      </c>
      <c r="E26" s="337"/>
      <c r="F26" s="389"/>
      <c r="G26" s="337"/>
      <c r="H26" s="391">
        <v>5.2499999999999998E-2</v>
      </c>
      <c r="I26" s="337"/>
      <c r="J26" s="338"/>
      <c r="L26" s="243"/>
    </row>
    <row r="27" spans="1:12" x14ac:dyDescent="0.2">
      <c r="B27" s="350"/>
      <c r="C27" s="492" t="s">
        <v>219</v>
      </c>
      <c r="D27" s="359" t="s">
        <v>225</v>
      </c>
      <c r="E27" s="337"/>
      <c r="F27" s="360"/>
      <c r="G27" s="337"/>
      <c r="H27" s="359">
        <v>25</v>
      </c>
      <c r="I27" s="337"/>
      <c r="J27" s="338"/>
      <c r="L27" s="243"/>
    </row>
    <row r="28" spans="1:12" x14ac:dyDescent="0.2">
      <c r="B28" s="357"/>
      <c r="C28" s="492" t="s">
        <v>217</v>
      </c>
      <c r="D28" s="359" t="s">
        <v>212</v>
      </c>
      <c r="E28" s="337"/>
      <c r="F28" s="389"/>
      <c r="G28" s="337"/>
      <c r="H28" s="392">
        <v>0.02</v>
      </c>
      <c r="I28" s="337"/>
      <c r="J28" s="338"/>
      <c r="L28" s="244"/>
    </row>
    <row r="29" spans="1:12" hidden="1" x14ac:dyDescent="0.2">
      <c r="B29" s="357"/>
      <c r="C29" s="492" t="s">
        <v>220</v>
      </c>
      <c r="D29" s="359" t="s">
        <v>212</v>
      </c>
      <c r="E29" s="337"/>
      <c r="F29" s="393">
        <v>0</v>
      </c>
      <c r="G29" s="337"/>
      <c r="H29" s="392">
        <v>0</v>
      </c>
      <c r="I29" s="337"/>
      <c r="J29" s="338"/>
      <c r="L29" s="244"/>
    </row>
    <row r="30" spans="1:12" hidden="1" x14ac:dyDescent="0.2">
      <c r="B30" s="350"/>
      <c r="C30" s="492" t="s">
        <v>221</v>
      </c>
      <c r="D30" s="359" t="s">
        <v>24</v>
      </c>
      <c r="E30" s="337"/>
      <c r="F30" s="394" t="s">
        <v>17</v>
      </c>
      <c r="G30" s="337"/>
      <c r="H30" s="359" t="s">
        <v>17</v>
      </c>
      <c r="I30" s="337"/>
      <c r="J30" s="338"/>
      <c r="L30" s="244"/>
    </row>
    <row r="31" spans="1:12" hidden="1" x14ac:dyDescent="0.2">
      <c r="B31" s="357"/>
      <c r="C31" s="492" t="s">
        <v>222</v>
      </c>
      <c r="D31" s="359" t="s">
        <v>212</v>
      </c>
      <c r="E31" s="337"/>
      <c r="F31" s="393">
        <v>0</v>
      </c>
      <c r="G31" s="337"/>
      <c r="H31" s="392">
        <v>0</v>
      </c>
      <c r="I31" s="337"/>
      <c r="J31" s="338"/>
      <c r="L31" s="244"/>
    </row>
    <row r="32" spans="1:12" x14ac:dyDescent="0.2">
      <c r="B32" s="357"/>
      <c r="C32" s="492"/>
      <c r="D32" s="337"/>
      <c r="E32" s="337"/>
      <c r="F32" s="337"/>
      <c r="G32" s="337"/>
      <c r="H32" s="337"/>
      <c r="I32" s="337"/>
      <c r="J32" s="338"/>
      <c r="L32" s="243"/>
    </row>
    <row r="33" spans="1:12" x14ac:dyDescent="0.2">
      <c r="B33" s="395" t="s">
        <v>159</v>
      </c>
      <c r="C33" s="351" t="s">
        <v>26</v>
      </c>
      <c r="D33" s="351" t="s">
        <v>202</v>
      </c>
      <c r="E33" s="351"/>
      <c r="F33" s="351" t="s">
        <v>11</v>
      </c>
      <c r="G33" s="337"/>
      <c r="H33" s="351" t="s">
        <v>416</v>
      </c>
      <c r="I33" s="337"/>
      <c r="J33" s="338"/>
      <c r="L33" s="243"/>
    </row>
    <row r="34" spans="1:12" x14ac:dyDescent="0.2">
      <c r="B34" s="357"/>
      <c r="C34" s="492" t="s">
        <v>223</v>
      </c>
      <c r="D34" s="359" t="s">
        <v>212</v>
      </c>
      <c r="E34" s="337"/>
      <c r="F34" s="396">
        <f>F26</f>
        <v>0</v>
      </c>
      <c r="G34" s="337"/>
      <c r="H34" s="397">
        <f>H26</f>
        <v>5.2499999999999998E-2</v>
      </c>
      <c r="I34" s="337"/>
      <c r="J34" s="338"/>
      <c r="L34" s="244"/>
    </row>
    <row r="35" spans="1:12" x14ac:dyDescent="0.2">
      <c r="B35" s="357"/>
      <c r="C35" s="492" t="s">
        <v>224</v>
      </c>
      <c r="D35" s="359" t="s">
        <v>212</v>
      </c>
      <c r="E35" s="337"/>
      <c r="F35" s="389"/>
      <c r="G35" s="337"/>
      <c r="H35" s="392">
        <v>0.02</v>
      </c>
      <c r="I35" s="337"/>
      <c r="J35" s="338"/>
    </row>
    <row r="36" spans="1:12" x14ac:dyDescent="0.2">
      <c r="B36" s="357"/>
      <c r="C36" s="492"/>
      <c r="D36" s="366"/>
      <c r="E36" s="337"/>
      <c r="F36" s="366"/>
      <c r="G36" s="337"/>
      <c r="H36" s="337"/>
      <c r="I36" s="337"/>
      <c r="J36" s="338"/>
    </row>
    <row r="37" spans="1:12" x14ac:dyDescent="0.2">
      <c r="B37" s="395" t="s">
        <v>178</v>
      </c>
      <c r="C37" s="351" t="s">
        <v>332</v>
      </c>
      <c r="D37" s="351" t="s">
        <v>202</v>
      </c>
      <c r="E37" s="351"/>
      <c r="F37" s="351" t="s">
        <v>11</v>
      </c>
      <c r="G37" s="337"/>
      <c r="H37" s="351" t="s">
        <v>424</v>
      </c>
      <c r="I37" s="337"/>
      <c r="J37" s="338"/>
    </row>
    <row r="38" spans="1:12" x14ac:dyDescent="0.2">
      <c r="B38" s="395"/>
      <c r="C38" s="492" t="s">
        <v>505</v>
      </c>
      <c r="D38" s="359" t="s">
        <v>173</v>
      </c>
      <c r="E38" s="337"/>
      <c r="F38" s="360"/>
      <c r="G38" s="337"/>
      <c r="H38" s="359" t="s">
        <v>413</v>
      </c>
      <c r="I38" s="337"/>
      <c r="J38" s="338"/>
    </row>
    <row r="39" spans="1:12" x14ac:dyDescent="0.2">
      <c r="B39" s="395"/>
      <c r="C39" s="492" t="s">
        <v>504</v>
      </c>
      <c r="D39" s="359" t="s">
        <v>174</v>
      </c>
      <c r="E39" s="337"/>
      <c r="F39" s="360"/>
      <c r="G39" s="337"/>
      <c r="H39" s="398" t="s">
        <v>412</v>
      </c>
      <c r="I39" s="337"/>
      <c r="J39" s="338"/>
    </row>
    <row r="40" spans="1:12" x14ac:dyDescent="0.2">
      <c r="B40" s="395"/>
      <c r="C40" s="492" t="s">
        <v>506</v>
      </c>
      <c r="D40" s="359" t="s">
        <v>149</v>
      </c>
      <c r="E40" s="337"/>
      <c r="F40" s="360"/>
      <c r="G40" s="337"/>
      <c r="H40" s="399" t="str">
        <f>IF('Scenarios '!E26="Liquefied Natural gas","$5 - $10", "$2  -$5")</f>
        <v>$2  -$5</v>
      </c>
      <c r="I40" s="337"/>
      <c r="J40" s="338"/>
    </row>
    <row r="41" spans="1:12" x14ac:dyDescent="0.2">
      <c r="B41" s="395"/>
      <c r="C41" s="492"/>
      <c r="D41" s="366"/>
      <c r="E41" s="337"/>
      <c r="F41" s="366"/>
      <c r="G41" s="337"/>
      <c r="H41" s="337"/>
      <c r="I41" s="337"/>
      <c r="J41" s="338"/>
    </row>
    <row r="42" spans="1:12" ht="13.5" thickBot="1" x14ac:dyDescent="0.25">
      <c r="B42" s="340"/>
      <c r="C42" s="341"/>
      <c r="D42" s="341"/>
      <c r="E42" s="341"/>
      <c r="F42" s="341"/>
      <c r="G42" s="341"/>
      <c r="H42" s="341"/>
      <c r="I42" s="341"/>
      <c r="J42" s="342"/>
    </row>
    <row r="43" spans="1:12" ht="13.5" thickTop="1" x14ac:dyDescent="0.2"/>
    <row r="44" spans="1:12" ht="18" x14ac:dyDescent="0.25">
      <c r="A44" s="215"/>
      <c r="G44" s="23"/>
      <c r="H44" s="23"/>
    </row>
    <row r="46" spans="1:12" x14ac:dyDescent="0.2">
      <c r="G46" s="23"/>
    </row>
    <row r="99" spans="1:2" hidden="1" x14ac:dyDescent="0.2">
      <c r="A99" s="23" t="s">
        <v>249</v>
      </c>
      <c r="B99" s="332"/>
    </row>
    <row r="100" spans="1:2" hidden="1" x14ac:dyDescent="0.2">
      <c r="A100" s="23" t="s">
        <v>524</v>
      </c>
    </row>
    <row r="101" spans="1:2" hidden="1" x14ac:dyDescent="0.2">
      <c r="A101" s="23" t="s">
        <v>523</v>
      </c>
    </row>
  </sheetData>
  <sheetProtection algorithmName="SHA-512" hashValue="tRYPYqvD4fa2kEZfc4aATpUMlBVG3S8Jnc5l5H1W2S2RFbFI4Znn/QzboBL+9+612hZg5uOK9FVrNGir5+vZNQ==" saltValue="1ABJTNe1W1lACcE+IDOVEQ==" spinCount="100000" sheet="1" objects="1" scenarios="1"/>
  <mergeCells count="4">
    <mergeCell ref="C11:H11"/>
    <mergeCell ref="D4:H4"/>
    <mergeCell ref="D5:H5"/>
    <mergeCell ref="D6:H6"/>
  </mergeCells>
  <pageMargins left="0.7" right="0.7" top="0.75" bottom="0.75" header="0.3" footer="0.3"/>
  <pageSetup scale="7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Invalid data" error="Please select from the list of values.">
          <x14:formula1>
            <xm:f>DropDown!$A$1:$A$3</xm:f>
          </x14:formula1>
          <xm:sqref>F25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OnSite_sht10PowerPlant">
    <tabColor theme="3" tint="0.59999389629810485"/>
    <pageSetUpPr fitToPage="1"/>
  </sheetPr>
  <dimension ref="A1:N67"/>
  <sheetViews>
    <sheetView showGridLines="0" zoomScaleNormal="100" workbookViewId="0">
      <selection activeCell="R23" sqref="R23"/>
    </sheetView>
  </sheetViews>
  <sheetFormatPr defaultRowHeight="12.75" x14ac:dyDescent="0.2"/>
  <cols>
    <col min="1" max="1" width="5" style="191" customWidth="1"/>
    <col min="2" max="2" width="3.28515625" style="191" customWidth="1"/>
    <col min="3" max="3" width="5.140625" style="191" customWidth="1"/>
    <col min="4" max="4" width="16.42578125" style="261" customWidth="1"/>
    <col min="5" max="5" width="15.7109375" style="191" customWidth="1"/>
    <col min="6" max="6" width="16.28515625" style="191" customWidth="1"/>
    <col min="7" max="7" width="7" style="217" customWidth="1"/>
    <col min="8" max="8" width="15.28515625" style="191" customWidth="1"/>
    <col min="9" max="9" width="10" style="191" customWidth="1"/>
    <col min="10" max="10" width="4.140625" style="191" customWidth="1"/>
    <col min="11" max="11" width="3.42578125" style="191" customWidth="1"/>
    <col min="12" max="12" width="3.28515625" style="191" customWidth="1"/>
    <col min="13" max="16384" width="9.140625" style="191"/>
  </cols>
  <sheetData>
    <row r="1" spans="2:12" ht="13.5" thickBot="1" x14ac:dyDescent="0.25"/>
    <row r="2" spans="2:12" ht="18.75" customHeight="1" thickTop="1" x14ac:dyDescent="0.35">
      <c r="B2" s="348" t="s">
        <v>409</v>
      </c>
      <c r="C2" s="349"/>
      <c r="D2" s="349"/>
      <c r="E2" s="349"/>
      <c r="F2" s="349"/>
      <c r="G2" s="349"/>
      <c r="H2" s="349"/>
      <c r="I2" s="345"/>
      <c r="J2" s="345"/>
      <c r="K2" s="345"/>
      <c r="L2" s="346"/>
    </row>
    <row r="3" spans="2:12" x14ac:dyDescent="0.2">
      <c r="B3" s="336"/>
      <c r="C3" s="337"/>
      <c r="D3" s="337"/>
      <c r="E3" s="337"/>
      <c r="F3" s="337"/>
      <c r="G3" s="337"/>
      <c r="H3" s="337"/>
      <c r="I3" s="337"/>
      <c r="J3" s="337"/>
      <c r="K3" s="337"/>
      <c r="L3" s="338"/>
    </row>
    <row r="4" spans="2:12" x14ac:dyDescent="0.2">
      <c r="B4" s="350"/>
      <c r="C4" s="351" t="s">
        <v>184</v>
      </c>
      <c r="D4" s="351"/>
      <c r="E4" s="509">
        <f>'Desalination Info'!E4</f>
        <v>0</v>
      </c>
      <c r="F4" s="510"/>
      <c r="G4" s="510"/>
      <c r="H4" s="510"/>
      <c r="I4" s="511"/>
      <c r="J4" s="337"/>
      <c r="K4" s="337"/>
      <c r="L4" s="338"/>
    </row>
    <row r="5" spans="2:12" x14ac:dyDescent="0.2">
      <c r="B5" s="350"/>
      <c r="C5" s="351" t="s">
        <v>185</v>
      </c>
      <c r="D5" s="351"/>
      <c r="E5" s="509">
        <f>'Desalination Info'!E5</f>
        <v>0</v>
      </c>
      <c r="F5" s="510"/>
      <c r="G5" s="510"/>
      <c r="H5" s="510"/>
      <c r="I5" s="511"/>
      <c r="J5" s="337"/>
      <c r="K5" s="337"/>
      <c r="L5" s="338"/>
    </row>
    <row r="6" spans="2:12" x14ac:dyDescent="0.2">
      <c r="B6" s="350"/>
      <c r="C6" s="351" t="s">
        <v>186</v>
      </c>
      <c r="D6" s="351"/>
      <c r="E6" s="509">
        <f>'Desalination Info'!E6</f>
        <v>0</v>
      </c>
      <c r="F6" s="510"/>
      <c r="G6" s="510"/>
      <c r="H6" s="510"/>
      <c r="I6" s="511"/>
      <c r="J6" s="337"/>
      <c r="K6" s="337"/>
      <c r="L6" s="338"/>
    </row>
    <row r="7" spans="2:12" ht="13.5" thickBot="1" x14ac:dyDescent="0.25">
      <c r="B7" s="340"/>
      <c r="C7" s="341"/>
      <c r="D7" s="341"/>
      <c r="E7" s="341"/>
      <c r="F7" s="341"/>
      <c r="G7" s="341"/>
      <c r="H7" s="341"/>
      <c r="I7" s="341"/>
      <c r="J7" s="341"/>
      <c r="K7" s="341"/>
      <c r="L7" s="342"/>
    </row>
    <row r="8" spans="2:12" ht="14.25" thickTop="1" thickBot="1" x14ac:dyDescent="0.25">
      <c r="B8" s="363"/>
      <c r="C8" s="363"/>
      <c r="D8" s="363"/>
      <c r="E8" s="363"/>
      <c r="F8" s="363"/>
      <c r="G8" s="364"/>
      <c r="H8" s="363"/>
      <c r="I8" s="363"/>
      <c r="J8" s="363"/>
      <c r="K8" s="363"/>
      <c r="L8" s="363"/>
    </row>
    <row r="9" spans="2:12" ht="18.75" customHeight="1" thickTop="1" x14ac:dyDescent="0.3">
      <c r="B9" s="520" t="s">
        <v>477</v>
      </c>
      <c r="C9" s="521"/>
      <c r="D9" s="521"/>
      <c r="E9" s="521"/>
      <c r="F9" s="521"/>
      <c r="G9" s="521"/>
      <c r="H9" s="521"/>
      <c r="I9" s="521"/>
      <c r="J9" s="521"/>
      <c r="K9" s="521"/>
      <c r="L9" s="521"/>
    </row>
    <row r="10" spans="2:12" s="261" customFormat="1" ht="18.75" customHeight="1" x14ac:dyDescent="0.2">
      <c r="B10" s="336"/>
      <c r="C10" s="337"/>
      <c r="D10" s="337"/>
      <c r="E10" s="337"/>
      <c r="F10" s="337"/>
      <c r="G10" s="337"/>
      <c r="H10" s="337"/>
      <c r="I10" s="337"/>
      <c r="J10" s="337"/>
      <c r="K10" s="337"/>
      <c r="L10" s="338"/>
    </row>
    <row r="11" spans="2:12" ht="42" customHeight="1" x14ac:dyDescent="0.2">
      <c r="B11" s="350"/>
      <c r="C11" s="507" t="s">
        <v>415</v>
      </c>
      <c r="D11" s="507"/>
      <c r="E11" s="507"/>
      <c r="F11" s="507"/>
      <c r="G11" s="507"/>
      <c r="H11" s="507"/>
      <c r="I11" s="507"/>
      <c r="J11" s="507"/>
      <c r="K11" s="507"/>
      <c r="L11" s="338"/>
    </row>
    <row r="12" spans="2:12" ht="14.25" customHeight="1" x14ac:dyDescent="0.2">
      <c r="B12" s="350"/>
      <c r="C12" s="379"/>
      <c r="D12" s="379"/>
      <c r="E12" s="379"/>
      <c r="F12" s="379"/>
      <c r="G12" s="337"/>
      <c r="H12" s="337"/>
      <c r="I12" s="337"/>
      <c r="J12" s="337"/>
      <c r="K12" s="337"/>
      <c r="L12" s="338"/>
    </row>
    <row r="13" spans="2:12" ht="14.25" customHeight="1" x14ac:dyDescent="0.2">
      <c r="B13" s="230"/>
      <c r="C13" s="316"/>
      <c r="D13" s="358" t="s">
        <v>414</v>
      </c>
      <c r="E13" s="358"/>
      <c r="F13" s="358"/>
      <c r="G13" s="358"/>
      <c r="H13" s="337"/>
      <c r="I13" s="337"/>
      <c r="J13" s="337"/>
      <c r="K13" s="337"/>
      <c r="L13" s="338"/>
    </row>
    <row r="14" spans="2:12" ht="14.25" customHeight="1" x14ac:dyDescent="0.2">
      <c r="B14" s="230"/>
      <c r="C14" s="233"/>
      <c r="D14" s="358" t="s">
        <v>507</v>
      </c>
      <c r="E14" s="358"/>
      <c r="F14" s="358"/>
      <c r="G14" s="358"/>
      <c r="H14" s="337"/>
      <c r="I14" s="337"/>
      <c r="J14" s="337"/>
      <c r="K14" s="337"/>
      <c r="L14" s="338"/>
    </row>
    <row r="15" spans="2:12" ht="14.25" customHeight="1" x14ac:dyDescent="0.2">
      <c r="B15" s="230"/>
      <c r="C15" s="229"/>
      <c r="D15" s="229"/>
      <c r="E15" s="229"/>
      <c r="F15" s="229"/>
      <c r="G15" s="229"/>
      <c r="H15" s="223"/>
      <c r="I15" s="223"/>
      <c r="J15" s="223"/>
      <c r="K15" s="223"/>
      <c r="L15" s="224"/>
    </row>
    <row r="16" spans="2:12" ht="14.25" customHeight="1" x14ac:dyDescent="0.2">
      <c r="B16" s="350"/>
      <c r="C16" s="351"/>
      <c r="D16" s="351"/>
      <c r="E16" s="351"/>
      <c r="F16" s="351" t="s">
        <v>12</v>
      </c>
      <c r="G16" s="351"/>
      <c r="H16" s="351" t="s">
        <v>11</v>
      </c>
      <c r="I16" s="337"/>
      <c r="J16" s="337"/>
      <c r="K16" s="337"/>
      <c r="L16" s="338"/>
    </row>
    <row r="17" spans="1:14" x14ac:dyDescent="0.2">
      <c r="B17" s="350"/>
      <c r="C17" s="351" t="s">
        <v>319</v>
      </c>
      <c r="D17" s="351"/>
      <c r="E17" s="351"/>
      <c r="F17" s="359" t="s">
        <v>162</v>
      </c>
      <c r="G17" s="337"/>
      <c r="H17" s="360"/>
      <c r="I17" s="337"/>
      <c r="J17" s="337"/>
      <c r="K17" s="400"/>
      <c r="L17" s="338"/>
      <c r="N17" s="250"/>
    </row>
    <row r="18" spans="1:14" x14ac:dyDescent="0.2">
      <c r="B18" s="350"/>
      <c r="C18" s="337"/>
      <c r="D18" s="337"/>
      <c r="E18" s="337"/>
      <c r="F18" s="337"/>
      <c r="G18" s="337"/>
      <c r="H18" s="337"/>
      <c r="I18" s="337"/>
      <c r="J18" s="337"/>
      <c r="K18" s="337"/>
      <c r="L18" s="338"/>
    </row>
    <row r="19" spans="1:14" x14ac:dyDescent="0.2">
      <c r="B19" s="357"/>
      <c r="C19" s="337"/>
      <c r="D19" s="337"/>
      <c r="E19" s="337"/>
      <c r="F19" s="351" t="s">
        <v>12</v>
      </c>
      <c r="G19" s="337"/>
      <c r="H19" s="351" t="s">
        <v>11</v>
      </c>
      <c r="I19" s="337"/>
      <c r="J19" s="337"/>
      <c r="K19" s="337"/>
      <c r="L19" s="338"/>
    </row>
    <row r="20" spans="1:14" x14ac:dyDescent="0.2">
      <c r="B20" s="350"/>
      <c r="C20" s="351" t="s">
        <v>385</v>
      </c>
      <c r="D20" s="351"/>
      <c r="E20" s="351"/>
      <c r="F20" s="359" t="s">
        <v>162</v>
      </c>
      <c r="G20" s="337"/>
      <c r="H20" s="401">
        <f>'Scenarios '!I19+'Power Plant Config'!H17</f>
        <v>0</v>
      </c>
      <c r="I20" s="337"/>
      <c r="J20" s="337"/>
      <c r="K20" s="337"/>
      <c r="L20" s="338"/>
      <c r="M20" s="192"/>
    </row>
    <row r="21" spans="1:14" s="261" customFormat="1" x14ac:dyDescent="0.2">
      <c r="B21" s="350"/>
      <c r="C21" s="351" t="s">
        <v>386</v>
      </c>
      <c r="D21" s="351"/>
      <c r="E21" s="351"/>
      <c r="F21" s="359" t="s">
        <v>162</v>
      </c>
      <c r="G21" s="337"/>
      <c r="H21" s="401">
        <f>'Scenarios '!I15+'Power Plant Config'!H17</f>
        <v>0</v>
      </c>
      <c r="I21" s="337"/>
      <c r="J21" s="337"/>
      <c r="K21" s="337"/>
      <c r="L21" s="338"/>
      <c r="M21" s="262"/>
    </row>
    <row r="22" spans="1:14" x14ac:dyDescent="0.2">
      <c r="B22" s="350"/>
      <c r="C22" s="337"/>
      <c r="D22" s="337"/>
      <c r="E22" s="337"/>
      <c r="F22" s="337"/>
      <c r="G22" s="337"/>
      <c r="H22" s="337"/>
      <c r="I22" s="337"/>
      <c r="J22" s="337"/>
      <c r="K22" s="337"/>
      <c r="L22" s="338"/>
      <c r="M22" s="192"/>
    </row>
    <row r="23" spans="1:14" s="192" customFormat="1" ht="14.25" customHeight="1" thickBot="1" x14ac:dyDescent="0.25">
      <c r="A23" s="194"/>
      <c r="B23" s="340"/>
      <c r="C23" s="341"/>
      <c r="D23" s="341"/>
      <c r="E23" s="341"/>
      <c r="F23" s="341"/>
      <c r="G23" s="341"/>
      <c r="H23" s="341"/>
      <c r="I23" s="341"/>
      <c r="J23" s="341"/>
      <c r="K23" s="341"/>
      <c r="L23" s="342"/>
    </row>
    <row r="24" spans="1:14" ht="14.25" thickTop="1" thickBot="1" x14ac:dyDescent="0.25">
      <c r="B24" s="367"/>
      <c r="C24" s="367"/>
      <c r="D24" s="367"/>
      <c r="E24" s="367"/>
      <c r="F24" s="367"/>
      <c r="G24" s="402"/>
      <c r="H24" s="367"/>
      <c r="I24" s="367"/>
      <c r="J24" s="367"/>
      <c r="K24" s="367"/>
      <c r="L24" s="367"/>
    </row>
    <row r="25" spans="1:14" ht="18.75" customHeight="1" thickTop="1" x14ac:dyDescent="0.35">
      <c r="B25" s="348" t="s">
        <v>430</v>
      </c>
      <c r="C25" s="349"/>
      <c r="D25" s="349"/>
      <c r="E25" s="349"/>
      <c r="F25" s="349"/>
      <c r="G25" s="345"/>
      <c r="H25" s="345"/>
      <c r="I25" s="345"/>
      <c r="J25" s="345"/>
      <c r="K25" s="345"/>
      <c r="L25" s="346"/>
    </row>
    <row r="26" spans="1:14" x14ac:dyDescent="0.2">
      <c r="B26" s="336"/>
      <c r="C26" s="337"/>
      <c r="D26" s="337"/>
      <c r="E26" s="337"/>
      <c r="F26" s="337"/>
      <c r="G26" s="337"/>
      <c r="H26" s="337"/>
      <c r="I26" s="337"/>
      <c r="J26" s="337"/>
      <c r="K26" s="337"/>
      <c r="L26" s="338"/>
    </row>
    <row r="27" spans="1:14" ht="39.75" customHeight="1" x14ac:dyDescent="0.2">
      <c r="B27" s="336"/>
      <c r="C27" s="519" t="s">
        <v>429</v>
      </c>
      <c r="D27" s="519"/>
      <c r="E27" s="519"/>
      <c r="F27" s="519"/>
      <c r="G27" s="519"/>
      <c r="H27" s="519"/>
      <c r="I27" s="519"/>
      <c r="J27" s="519"/>
      <c r="K27" s="519"/>
      <c r="L27" s="338"/>
    </row>
    <row r="28" spans="1:14" s="261" customFormat="1" ht="12" customHeight="1" x14ac:dyDescent="0.2">
      <c r="B28" s="336"/>
      <c r="C28" s="403"/>
      <c r="D28" s="403"/>
      <c r="E28" s="403"/>
      <c r="F28" s="403"/>
      <c r="G28" s="403"/>
      <c r="H28" s="403"/>
      <c r="I28" s="403"/>
      <c r="J28" s="403"/>
      <c r="K28" s="403"/>
      <c r="L28" s="338"/>
    </row>
    <row r="29" spans="1:14" ht="12.75" customHeight="1" x14ac:dyDescent="0.2">
      <c r="B29" s="336"/>
      <c r="C29" s="351" t="s">
        <v>250</v>
      </c>
      <c r="D29" s="351"/>
      <c r="E29" s="404"/>
      <c r="F29" s="405" t="str">
        <f>IF(H20&lt;=20, "Simple Cycle", "Combined Cycle")</f>
        <v>Simple Cycle</v>
      </c>
      <c r="G29" s="404"/>
      <c r="H29" s="404"/>
      <c r="I29" s="404"/>
      <c r="J29" s="404"/>
      <c r="K29" s="404"/>
      <c r="L29" s="338"/>
    </row>
    <row r="30" spans="1:14" ht="13.5" thickBot="1" x14ac:dyDescent="0.25">
      <c r="B30" s="340"/>
      <c r="C30" s="341"/>
      <c r="D30" s="341"/>
      <c r="E30" s="341"/>
      <c r="F30" s="341"/>
      <c r="G30" s="341"/>
      <c r="H30" s="341"/>
      <c r="I30" s="341"/>
      <c r="J30" s="341"/>
      <c r="K30" s="341"/>
      <c r="L30" s="342"/>
    </row>
    <row r="31" spans="1:14" ht="13.5" thickTop="1" x14ac:dyDescent="0.2">
      <c r="B31" s="192"/>
      <c r="C31" s="192"/>
      <c r="D31" s="262"/>
      <c r="E31" s="192"/>
      <c r="F31" s="192"/>
      <c r="G31" s="193"/>
      <c r="H31" s="192"/>
      <c r="I31" s="192"/>
      <c r="J31" s="192"/>
      <c r="K31" s="192"/>
      <c r="L31" s="192"/>
    </row>
    <row r="32" spans="1:14" x14ac:dyDescent="0.2">
      <c r="B32" s="192"/>
      <c r="C32" s="192"/>
      <c r="D32" s="262"/>
      <c r="E32" s="192"/>
      <c r="F32" s="192"/>
      <c r="G32" s="193"/>
      <c r="H32" s="192"/>
      <c r="I32" s="192"/>
      <c r="J32" s="192"/>
      <c r="K32" s="192"/>
      <c r="L32" s="192"/>
    </row>
    <row r="33" spans="2:12" x14ac:dyDescent="0.2">
      <c r="B33" s="192"/>
      <c r="C33" s="192"/>
      <c r="D33" s="262"/>
      <c r="E33" s="192"/>
      <c r="F33" s="192"/>
      <c r="G33" s="193"/>
      <c r="H33" s="192"/>
      <c r="I33" s="192"/>
      <c r="J33" s="192"/>
      <c r="K33" s="192"/>
      <c r="L33" s="192"/>
    </row>
    <row r="34" spans="2:12" x14ac:dyDescent="0.2">
      <c r="B34" s="195"/>
      <c r="C34" s="195"/>
      <c r="D34" s="264"/>
      <c r="E34" s="195"/>
      <c r="F34" s="195"/>
      <c r="G34" s="196"/>
      <c r="H34" s="197"/>
      <c r="I34" s="197"/>
      <c r="J34" s="192"/>
      <c r="K34" s="192"/>
      <c r="L34" s="192"/>
    </row>
    <row r="35" spans="2:12" x14ac:dyDescent="0.2">
      <c r="B35" s="195"/>
      <c r="C35" s="195"/>
      <c r="D35" s="264"/>
      <c r="E35" s="195"/>
      <c r="F35" s="195"/>
      <c r="G35" s="196"/>
      <c r="H35" s="197"/>
      <c r="I35" s="197"/>
      <c r="J35" s="192"/>
      <c r="K35" s="192"/>
      <c r="L35" s="192"/>
    </row>
    <row r="36" spans="2:12" x14ac:dyDescent="0.2">
      <c r="B36" s="198"/>
      <c r="C36" s="198"/>
      <c r="D36" s="265"/>
      <c r="E36" s="198"/>
      <c r="F36" s="198"/>
      <c r="G36" s="196"/>
      <c r="H36" s="199"/>
      <c r="I36" s="199"/>
      <c r="J36" s="192"/>
      <c r="K36" s="192"/>
      <c r="L36" s="192"/>
    </row>
    <row r="37" spans="2:12" x14ac:dyDescent="0.2">
      <c r="B37" s="198"/>
      <c r="C37" s="198"/>
      <c r="D37" s="265"/>
      <c r="E37" s="198"/>
      <c r="F37" s="198"/>
      <c r="G37" s="196"/>
      <c r="H37" s="199"/>
      <c r="I37" s="199"/>
      <c r="J37" s="192"/>
      <c r="K37" s="192"/>
      <c r="L37" s="192"/>
    </row>
    <row r="38" spans="2:12" x14ac:dyDescent="0.2">
      <c r="B38" s="198"/>
      <c r="C38" s="198"/>
      <c r="D38" s="265"/>
      <c r="E38" s="198"/>
      <c r="F38" s="198"/>
      <c r="G38" s="196"/>
      <c r="H38" s="199"/>
      <c r="I38" s="199"/>
      <c r="J38" s="192"/>
      <c r="K38" s="192"/>
      <c r="L38" s="192"/>
    </row>
    <row r="39" spans="2:12" x14ac:dyDescent="0.2">
      <c r="B39" s="198"/>
      <c r="C39" s="198"/>
      <c r="D39" s="265"/>
      <c r="E39" s="198"/>
      <c r="F39" s="198"/>
      <c r="G39" s="196"/>
      <c r="H39" s="199"/>
      <c r="I39" s="199"/>
      <c r="J39" s="192"/>
      <c r="K39" s="192"/>
      <c r="L39" s="192"/>
    </row>
    <row r="40" spans="2:12" x14ac:dyDescent="0.2">
      <c r="B40" s="198"/>
      <c r="C40" s="198"/>
      <c r="D40" s="265"/>
      <c r="E40" s="198"/>
      <c r="F40" s="198"/>
      <c r="G40" s="196"/>
      <c r="H40" s="200"/>
      <c r="I40" s="200"/>
      <c r="J40" s="192"/>
      <c r="K40" s="192"/>
      <c r="L40" s="192"/>
    </row>
    <row r="41" spans="2:12" x14ac:dyDescent="0.2">
      <c r="B41" s="198"/>
      <c r="C41" s="198"/>
      <c r="D41" s="265"/>
      <c r="E41" s="198"/>
      <c r="F41" s="198"/>
      <c r="G41" s="196"/>
      <c r="H41" s="199"/>
      <c r="I41" s="199"/>
      <c r="J41" s="192"/>
      <c r="K41" s="192"/>
      <c r="L41" s="192"/>
    </row>
    <row r="42" spans="2:12" x14ac:dyDescent="0.2">
      <c r="B42" s="201"/>
      <c r="C42" s="201"/>
      <c r="D42" s="266"/>
      <c r="E42" s="201"/>
      <c r="F42" s="201"/>
      <c r="G42" s="193"/>
      <c r="H42" s="197"/>
      <c r="I42" s="197"/>
      <c r="J42" s="192"/>
      <c r="K42" s="192"/>
      <c r="L42" s="192"/>
    </row>
    <row r="43" spans="2:12" x14ac:dyDescent="0.2">
      <c r="B43" s="201"/>
      <c r="C43" s="201"/>
      <c r="D43" s="266"/>
      <c r="E43" s="201"/>
      <c r="F43" s="201"/>
      <c r="G43" s="196"/>
      <c r="H43" s="199"/>
      <c r="I43" s="199"/>
      <c r="J43" s="192"/>
      <c r="K43" s="192"/>
      <c r="L43" s="192"/>
    </row>
    <row r="44" spans="2:12" x14ac:dyDescent="0.2">
      <c r="B44" s="195"/>
      <c r="C44" s="195"/>
      <c r="D44" s="264"/>
      <c r="E44" s="195"/>
      <c r="F44" s="195"/>
      <c r="G44" s="196"/>
      <c r="H44" s="202"/>
      <c r="I44" s="202"/>
      <c r="J44" s="192"/>
      <c r="K44" s="192"/>
      <c r="L44" s="192"/>
    </row>
    <row r="45" spans="2:12" x14ac:dyDescent="0.2">
      <c r="B45" s="195"/>
      <c r="C45" s="195"/>
      <c r="D45" s="264"/>
      <c r="E45" s="195"/>
      <c r="F45" s="195"/>
      <c r="G45" s="203"/>
      <c r="H45" s="204"/>
      <c r="I45" s="202"/>
      <c r="J45" s="192"/>
      <c r="K45" s="192"/>
      <c r="L45" s="192"/>
    </row>
    <row r="46" spans="2:12" x14ac:dyDescent="0.2">
      <c r="B46" s="201"/>
      <c r="C46" s="201"/>
      <c r="D46" s="266"/>
      <c r="E46" s="201"/>
      <c r="F46" s="201"/>
      <c r="G46" s="203"/>
      <c r="H46" s="202"/>
      <c r="I46" s="202"/>
      <c r="J46" s="192"/>
      <c r="K46" s="192"/>
      <c r="L46" s="192"/>
    </row>
    <row r="47" spans="2:12" x14ac:dyDescent="0.2">
      <c r="B47" s="192"/>
      <c r="C47" s="192"/>
      <c r="D47" s="262"/>
      <c r="E47" s="192"/>
      <c r="F47" s="192"/>
      <c r="G47" s="193"/>
      <c r="H47" s="192"/>
      <c r="I47" s="205"/>
      <c r="J47" s="192"/>
      <c r="K47" s="192"/>
      <c r="L47" s="192"/>
    </row>
    <row r="48" spans="2:12" x14ac:dyDescent="0.2">
      <c r="B48" s="192"/>
      <c r="C48" s="192"/>
      <c r="D48" s="262"/>
      <c r="E48" s="192"/>
      <c r="F48" s="192"/>
      <c r="G48" s="193"/>
      <c r="H48" s="192"/>
      <c r="I48" s="205"/>
      <c r="J48" s="192"/>
      <c r="K48" s="192"/>
      <c r="L48" s="192"/>
    </row>
    <row r="49" spans="2:12" x14ac:dyDescent="0.2">
      <c r="B49" s="192"/>
      <c r="C49" s="192"/>
      <c r="D49" s="262"/>
      <c r="E49" s="192"/>
      <c r="F49" s="192"/>
      <c r="G49" s="193"/>
      <c r="H49" s="192"/>
      <c r="I49" s="205"/>
      <c r="J49" s="192"/>
      <c r="K49" s="192"/>
      <c r="L49" s="192"/>
    </row>
    <row r="50" spans="2:12" x14ac:dyDescent="0.2">
      <c r="B50" s="201"/>
      <c r="C50" s="201"/>
      <c r="D50" s="266"/>
      <c r="E50" s="201"/>
      <c r="F50" s="201"/>
      <c r="G50" s="196"/>
      <c r="H50" s="239"/>
    </row>
    <row r="51" spans="2:12" x14ac:dyDescent="0.2">
      <c r="B51" s="195"/>
      <c r="C51" s="195"/>
      <c r="D51" s="264"/>
      <c r="E51" s="195"/>
      <c r="F51" s="195"/>
      <c r="G51" s="193"/>
      <c r="H51" s="240"/>
      <c r="I51" s="206"/>
    </row>
    <row r="53" spans="2:12" x14ac:dyDescent="0.2">
      <c r="B53" s="201"/>
      <c r="C53" s="201"/>
      <c r="D53" s="266"/>
      <c r="E53" s="201"/>
      <c r="F53" s="201"/>
      <c r="G53" s="196"/>
      <c r="H53" s="239"/>
    </row>
    <row r="54" spans="2:12" x14ac:dyDescent="0.2">
      <c r="B54" s="195"/>
      <c r="C54" s="195"/>
      <c r="D54" s="264"/>
      <c r="E54" s="195"/>
      <c r="F54" s="195"/>
      <c r="G54" s="193"/>
      <c r="H54" s="241"/>
      <c r="I54" s="206"/>
    </row>
    <row r="58" spans="2:12" x14ac:dyDescent="0.2">
      <c r="B58" s="210"/>
      <c r="C58" s="210"/>
      <c r="D58" s="268"/>
      <c r="E58" s="210"/>
      <c r="F58" s="210"/>
      <c r="G58" s="193"/>
      <c r="H58" s="193"/>
      <c r="I58" s="193"/>
      <c r="J58" s="193"/>
    </row>
    <row r="59" spans="2:12" x14ac:dyDescent="0.2">
      <c r="B59" s="193"/>
      <c r="C59" s="193"/>
      <c r="D59" s="263"/>
      <c r="E59" s="193"/>
      <c r="F59" s="193"/>
      <c r="G59" s="193"/>
      <c r="H59" s="193"/>
      <c r="I59" s="193"/>
      <c r="J59" s="193"/>
    </row>
    <row r="60" spans="2:12" x14ac:dyDescent="0.2">
      <c r="B60" s="193"/>
      <c r="C60" s="193"/>
      <c r="D60" s="263"/>
      <c r="E60" s="193"/>
      <c r="F60" s="193"/>
      <c r="G60" s="193"/>
      <c r="H60" s="193"/>
      <c r="I60" s="193"/>
      <c r="J60" s="193"/>
    </row>
    <row r="61" spans="2:12" x14ac:dyDescent="0.2">
      <c r="B61" s="193"/>
      <c r="C61" s="193"/>
      <c r="D61" s="263"/>
      <c r="E61" s="193"/>
      <c r="F61" s="193"/>
      <c r="G61" s="193"/>
      <c r="H61" s="193"/>
      <c r="I61" s="193"/>
      <c r="J61" s="193"/>
    </row>
    <row r="62" spans="2:12" x14ac:dyDescent="0.2">
      <c r="B62" s="193"/>
      <c r="C62" s="193"/>
      <c r="D62" s="263"/>
      <c r="E62" s="193"/>
      <c r="F62" s="193"/>
      <c r="G62" s="193"/>
      <c r="H62" s="193"/>
      <c r="I62" s="193"/>
      <c r="J62" s="193"/>
    </row>
    <row r="63" spans="2:12" x14ac:dyDescent="0.2">
      <c r="B63" s="193"/>
      <c r="C63" s="193"/>
      <c r="D63" s="263"/>
      <c r="E63" s="193"/>
      <c r="F63" s="193"/>
      <c r="G63" s="193"/>
      <c r="H63" s="193"/>
      <c r="I63" s="193"/>
      <c r="J63" s="193"/>
    </row>
    <row r="64" spans="2:12" x14ac:dyDescent="0.2">
      <c r="B64" s="193"/>
      <c r="C64" s="193"/>
      <c r="D64" s="263"/>
      <c r="E64" s="193"/>
      <c r="F64" s="193"/>
      <c r="G64" s="193"/>
      <c r="H64" s="193"/>
      <c r="I64" s="193"/>
      <c r="J64" s="193"/>
    </row>
    <row r="65" spans="2:6" x14ac:dyDescent="0.2">
      <c r="B65" s="216"/>
      <c r="C65" s="216"/>
      <c r="D65" s="216"/>
      <c r="E65" s="216"/>
      <c r="F65" s="216"/>
    </row>
    <row r="67" spans="2:6" x14ac:dyDescent="0.2">
      <c r="B67" s="216"/>
      <c r="C67" s="216"/>
      <c r="D67" s="216"/>
      <c r="E67" s="216"/>
      <c r="F67" s="216"/>
    </row>
  </sheetData>
  <sheetProtection algorithmName="SHA-512" hashValue="cCB4IvHYfTd50E2gaU/9pqLwB6tSJZUWPUGYgG1Efu26/YspcClmt6OT+GLnN9aMPOlUuk2wqai/r40Ir3PCsg==" saltValue="lmQjb9YEKBtvObB8roINSg==" spinCount="100000" sheet="1" objects="1" scenarios="1"/>
  <mergeCells count="6">
    <mergeCell ref="C27:K27"/>
    <mergeCell ref="B9:L9"/>
    <mergeCell ref="C11:K11"/>
    <mergeCell ref="E4:I4"/>
    <mergeCell ref="E5:I5"/>
    <mergeCell ref="E6:I6"/>
  </mergeCells>
  <pageMargins left="0.7" right="0.7" top="0.75" bottom="0.75" header="0.3" footer="0.3"/>
  <pageSetup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2</xdr:col>
                    <xdr:colOff>66675</xdr:colOff>
                    <xdr:row>12</xdr:row>
                    <xdr:rowOff>0</xdr:rowOff>
                  </from>
                  <to>
                    <xdr:col>3</xdr:col>
                    <xdr:colOff>47625</xdr:colOff>
                    <xdr:row>13</xdr:row>
                    <xdr:rowOff>38100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2</xdr:col>
                    <xdr:colOff>57150</xdr:colOff>
                    <xdr:row>12</xdr:row>
                    <xdr:rowOff>152400</xdr:rowOff>
                  </from>
                  <to>
                    <xdr:col>3</xdr:col>
                    <xdr:colOff>38100</xdr:colOff>
                    <xdr:row>14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sht11CapCost">
    <tabColor theme="3" tint="0.59999389629810485"/>
    <pageSetUpPr fitToPage="1"/>
  </sheetPr>
  <dimension ref="A1:N68"/>
  <sheetViews>
    <sheetView showGridLines="0" topLeftCell="A34" zoomScaleNormal="100" workbookViewId="0">
      <selection activeCell="D57" sqref="D57"/>
    </sheetView>
  </sheetViews>
  <sheetFormatPr defaultRowHeight="12.75" x14ac:dyDescent="0.2"/>
  <cols>
    <col min="1" max="1" width="4.28515625" customWidth="1"/>
    <col min="2" max="2" width="5.140625" customWidth="1"/>
    <col min="3" max="3" width="38.85546875" customWidth="1"/>
    <col min="4" max="4" width="11.42578125" customWidth="1"/>
    <col min="5" max="5" width="6.85546875" customWidth="1"/>
    <col min="6" max="6" width="16.140625" customWidth="1"/>
    <col min="7" max="7" width="6.42578125" customWidth="1"/>
    <col min="8" max="8" width="16.85546875" customWidth="1"/>
    <col min="9" max="10" width="2.85546875" customWidth="1"/>
    <col min="11" max="11" width="2.7109375" customWidth="1"/>
    <col min="16" max="16" width="9.140625" customWidth="1"/>
  </cols>
  <sheetData>
    <row r="1" spans="2:11" ht="13.5" thickBot="1" x14ac:dyDescent="0.25"/>
    <row r="2" spans="2:11" s="278" customFormat="1" ht="19.5" customHeight="1" thickTop="1" x14ac:dyDescent="0.2">
      <c r="B2" s="344" t="s">
        <v>409</v>
      </c>
      <c r="C2" s="406"/>
      <c r="D2" s="406"/>
      <c r="E2" s="406"/>
      <c r="F2" s="406"/>
      <c r="G2" s="406"/>
      <c r="H2" s="407"/>
      <c r="I2" s="407"/>
      <c r="J2" s="407"/>
      <c r="K2" s="408"/>
    </row>
    <row r="3" spans="2:11" x14ac:dyDescent="0.2">
      <c r="B3" s="336"/>
      <c r="C3" s="337"/>
      <c r="D3" s="337"/>
      <c r="E3" s="337"/>
      <c r="F3" s="337"/>
      <c r="G3" s="337"/>
      <c r="H3" s="337"/>
      <c r="I3" s="337"/>
      <c r="J3" s="337"/>
      <c r="K3" s="338"/>
    </row>
    <row r="4" spans="2:11" x14ac:dyDescent="0.2">
      <c r="B4" s="350"/>
      <c r="C4" s="351" t="s">
        <v>184</v>
      </c>
      <c r="D4" s="509">
        <f>'Desalination Info'!E4</f>
        <v>0</v>
      </c>
      <c r="E4" s="510"/>
      <c r="F4" s="510"/>
      <c r="G4" s="510"/>
      <c r="H4" s="511"/>
      <c r="I4" s="337"/>
      <c r="J4" s="337"/>
      <c r="K4" s="338"/>
    </row>
    <row r="5" spans="2:11" x14ac:dyDescent="0.2">
      <c r="B5" s="350"/>
      <c r="C5" s="351" t="s">
        <v>185</v>
      </c>
      <c r="D5" s="509">
        <f>'Desalination Info'!E5</f>
        <v>0</v>
      </c>
      <c r="E5" s="510"/>
      <c r="F5" s="510"/>
      <c r="G5" s="510"/>
      <c r="H5" s="511"/>
      <c r="I5" s="337"/>
      <c r="J5" s="337"/>
      <c r="K5" s="338"/>
    </row>
    <row r="6" spans="2:11" x14ac:dyDescent="0.2">
      <c r="B6" s="350"/>
      <c r="C6" s="351" t="s">
        <v>186</v>
      </c>
      <c r="D6" s="509">
        <f>'Desalination Info'!E6</f>
        <v>0</v>
      </c>
      <c r="E6" s="510"/>
      <c r="F6" s="510"/>
      <c r="G6" s="510"/>
      <c r="H6" s="511"/>
      <c r="I6" s="337"/>
      <c r="J6" s="337"/>
      <c r="K6" s="338"/>
    </row>
    <row r="7" spans="2:11" ht="13.5" thickBot="1" x14ac:dyDescent="0.25">
      <c r="B7" s="340"/>
      <c r="C7" s="341"/>
      <c r="D7" s="341"/>
      <c r="E7" s="341"/>
      <c r="F7" s="341"/>
      <c r="G7" s="341"/>
      <c r="H7" s="341"/>
      <c r="I7" s="341"/>
      <c r="J7" s="341"/>
      <c r="K7" s="342"/>
    </row>
    <row r="8" spans="2:11" ht="14.25" thickTop="1" thickBot="1" x14ac:dyDescent="0.25">
      <c r="B8" s="522"/>
      <c r="C8" s="522"/>
      <c r="D8" s="522"/>
      <c r="E8" s="522"/>
      <c r="F8" s="522"/>
      <c r="G8" s="522"/>
      <c r="H8" s="522"/>
      <c r="I8" s="522"/>
      <c r="J8" s="522"/>
      <c r="K8" s="522"/>
    </row>
    <row r="9" spans="2:11" s="278" customFormat="1" ht="19.5" customHeight="1" thickTop="1" x14ac:dyDescent="0.2">
      <c r="B9" s="344" t="s">
        <v>431</v>
      </c>
      <c r="C9" s="406"/>
      <c r="D9" s="407"/>
      <c r="E9" s="407"/>
      <c r="F9" s="407"/>
      <c r="G9" s="407"/>
      <c r="H9" s="407"/>
      <c r="I9" s="407"/>
      <c r="J9" s="407"/>
      <c r="K9" s="408"/>
    </row>
    <row r="10" spans="2:11" x14ac:dyDescent="0.2">
      <c r="B10" s="336"/>
      <c r="C10" s="337"/>
      <c r="D10" s="337"/>
      <c r="E10" s="337"/>
      <c r="F10" s="337"/>
      <c r="G10" s="337"/>
      <c r="H10" s="337"/>
      <c r="I10" s="337"/>
      <c r="J10" s="337"/>
      <c r="K10" s="338"/>
    </row>
    <row r="11" spans="2:11" x14ac:dyDescent="0.2">
      <c r="B11" s="336"/>
      <c r="C11" s="378" t="s">
        <v>392</v>
      </c>
      <c r="D11" s="337"/>
      <c r="E11" s="337"/>
      <c r="F11" s="337"/>
      <c r="G11" s="337"/>
      <c r="H11" s="337"/>
      <c r="I11" s="337"/>
      <c r="J11" s="337"/>
      <c r="K11" s="338"/>
    </row>
    <row r="12" spans="2:11" x14ac:dyDescent="0.2">
      <c r="B12" s="336"/>
      <c r="C12" s="409"/>
      <c r="D12" s="337"/>
      <c r="E12" s="337"/>
      <c r="F12" s="337"/>
      <c r="G12" s="337"/>
      <c r="H12" s="337"/>
      <c r="I12" s="337"/>
      <c r="J12" s="337"/>
      <c r="K12" s="338"/>
    </row>
    <row r="13" spans="2:11" x14ac:dyDescent="0.2">
      <c r="B13" s="336"/>
      <c r="C13" s="337"/>
      <c r="D13" s="351" t="s">
        <v>12</v>
      </c>
      <c r="E13" s="337"/>
      <c r="F13" s="351" t="s">
        <v>11</v>
      </c>
      <c r="G13" s="337"/>
      <c r="H13" s="337"/>
      <c r="I13" s="337"/>
      <c r="J13" s="337"/>
      <c r="K13" s="338"/>
    </row>
    <row r="14" spans="2:11" x14ac:dyDescent="0.2">
      <c r="B14" s="336"/>
      <c r="C14" s="351" t="s">
        <v>385</v>
      </c>
      <c r="D14" s="359" t="s">
        <v>162</v>
      </c>
      <c r="E14" s="337"/>
      <c r="F14" s="401">
        <f>'Power Plant Config'!H20</f>
        <v>0</v>
      </c>
      <c r="G14" s="337"/>
      <c r="H14" s="337"/>
      <c r="I14" s="337"/>
      <c r="J14" s="337"/>
      <c r="K14" s="338"/>
    </row>
    <row r="15" spans="2:11" x14ac:dyDescent="0.2">
      <c r="B15" s="336"/>
      <c r="C15" s="351"/>
      <c r="D15" s="366"/>
      <c r="E15" s="337"/>
      <c r="F15" s="410"/>
      <c r="G15" s="337"/>
      <c r="H15" s="337"/>
      <c r="I15" s="337"/>
      <c r="J15" s="337"/>
      <c r="K15" s="338"/>
    </row>
    <row r="16" spans="2:11" x14ac:dyDescent="0.2">
      <c r="B16" s="336"/>
      <c r="C16" s="351"/>
      <c r="D16" s="366"/>
      <c r="E16" s="337"/>
      <c r="F16" s="410"/>
      <c r="G16" s="337"/>
      <c r="H16" s="337"/>
      <c r="I16" s="337"/>
      <c r="J16" s="337"/>
      <c r="K16" s="338"/>
    </row>
    <row r="17" spans="1:14" ht="30.75" customHeight="1" x14ac:dyDescent="0.2">
      <c r="B17" s="336"/>
      <c r="C17" s="519" t="s">
        <v>508</v>
      </c>
      <c r="D17" s="519"/>
      <c r="E17" s="519"/>
      <c r="F17" s="519"/>
      <c r="G17" s="519"/>
      <c r="H17" s="519"/>
      <c r="I17" s="519"/>
      <c r="J17" s="519"/>
      <c r="K17" s="338"/>
    </row>
    <row r="18" spans="1:14" x14ac:dyDescent="0.2">
      <c r="B18" s="336"/>
      <c r="C18" s="337"/>
      <c r="D18" s="337"/>
      <c r="E18" s="337"/>
      <c r="F18" s="337"/>
      <c r="G18" s="337"/>
      <c r="H18" s="337"/>
      <c r="I18" s="337"/>
      <c r="J18" s="337"/>
      <c r="K18" s="338"/>
    </row>
    <row r="19" spans="1:14" x14ac:dyDescent="0.2">
      <c r="B19" s="350" t="s">
        <v>198</v>
      </c>
      <c r="C19" s="351" t="s">
        <v>163</v>
      </c>
      <c r="D19" s="351" t="s">
        <v>202</v>
      </c>
      <c r="E19" s="351"/>
      <c r="F19" s="351" t="s">
        <v>11</v>
      </c>
      <c r="G19" s="337"/>
      <c r="H19" s="351" t="s">
        <v>416</v>
      </c>
      <c r="I19" s="337"/>
      <c r="J19" s="337"/>
      <c r="K19" s="338"/>
      <c r="M19" s="243"/>
      <c r="N19" s="243"/>
    </row>
    <row r="20" spans="1:14" x14ac:dyDescent="0.2">
      <c r="B20" s="357"/>
      <c r="C20" s="358" t="s">
        <v>251</v>
      </c>
      <c r="D20" s="359" t="s">
        <v>237</v>
      </c>
      <c r="E20" s="337"/>
      <c r="F20" s="411"/>
      <c r="G20" s="337"/>
      <c r="H20" s="412">
        <f>IF('Scenarios '!E26="Natural Gas","Not Required",'Power Plant Config'!H20*60*1000)</f>
        <v>0</v>
      </c>
      <c r="I20" s="337"/>
      <c r="J20" s="337"/>
      <c r="K20" s="338"/>
      <c r="M20" s="243"/>
    </row>
    <row r="21" spans="1:14" x14ac:dyDescent="0.2">
      <c r="B21" s="357"/>
      <c r="C21" s="358" t="s">
        <v>252</v>
      </c>
      <c r="D21" s="359" t="s">
        <v>237</v>
      </c>
      <c r="E21" s="337"/>
      <c r="F21" s="411"/>
      <c r="G21" s="337"/>
      <c r="H21" s="412">
        <f>IF('Power Plant Config'!H20&lt;=30,'Power Plant Config'!H20*418839+667630,'Power Plant Config'!H20*264923+5000000)</f>
        <v>667630</v>
      </c>
      <c r="I21" s="337"/>
      <c r="J21" s="337"/>
      <c r="K21" s="338"/>
      <c r="M21" s="243"/>
    </row>
    <row r="22" spans="1:14" x14ac:dyDescent="0.2">
      <c r="B22" s="357"/>
      <c r="C22" s="358" t="s">
        <v>253</v>
      </c>
      <c r="D22" s="359" t="s">
        <v>237</v>
      </c>
      <c r="E22" s="337"/>
      <c r="F22" s="413"/>
      <c r="G22" s="337"/>
      <c r="H22" s="414" t="str">
        <f>IF('Power Plant Config'!F29="Combined Cycle",(IF('Power Plant Config'!H20&lt;=20, 67068*'Power Plant Config'!H20-1000000, 67510*'Power Plant Config'!H20+2000000)),"Not Required")</f>
        <v>Not Required</v>
      </c>
      <c r="I22" s="337"/>
      <c r="J22" s="337"/>
      <c r="K22" s="338"/>
      <c r="M22" s="243"/>
    </row>
    <row r="23" spans="1:14" x14ac:dyDescent="0.2">
      <c r="B23" s="357"/>
      <c r="C23" s="358" t="s">
        <v>254</v>
      </c>
      <c r="D23" s="359" t="s">
        <v>237</v>
      </c>
      <c r="E23" s="337"/>
      <c r="F23" s="411"/>
      <c r="G23" s="337"/>
      <c r="H23" s="412">
        <f>IF('Power Plant Config'!F29="Simple Cycle",H21*0.15,0)</f>
        <v>100144.5</v>
      </c>
      <c r="I23" s="337"/>
      <c r="J23" s="337"/>
      <c r="K23" s="338"/>
      <c r="M23" s="243"/>
    </row>
    <row r="24" spans="1:14" x14ac:dyDescent="0.2">
      <c r="B24" s="357"/>
      <c r="C24" s="358" t="s">
        <v>255</v>
      </c>
      <c r="D24" s="359" t="s">
        <v>237</v>
      </c>
      <c r="E24" s="337"/>
      <c r="F24" s="413"/>
      <c r="G24" s="337"/>
      <c r="H24" s="414" t="str">
        <f>IF('Power Plant Config'!F29="Combined Cycle",(IF('Power Plant Config'!H20&lt;=35, 207040*'Power Plant Config'!H20-337904, 68675*'Power Plant Config'!H20+4000000)),"Not Required")</f>
        <v>Not Required</v>
      </c>
      <c r="I24" s="337"/>
      <c r="J24" s="337"/>
      <c r="K24" s="338"/>
      <c r="M24" s="243"/>
    </row>
    <row r="25" spans="1:14" x14ac:dyDescent="0.2">
      <c r="A25" s="23" t="s">
        <v>35</v>
      </c>
      <c r="B25" s="357"/>
      <c r="C25" s="358" t="s">
        <v>256</v>
      </c>
      <c r="D25" s="359" t="s">
        <v>237</v>
      </c>
      <c r="E25" s="337"/>
      <c r="F25" s="413"/>
      <c r="G25" s="337"/>
      <c r="H25" s="414" t="str">
        <f>IF('Power Plant Config'!F29="Combined Cycle", (IF('Power Plant Config'!H20&lt;=20, 25064*'Power Plant Config'!H20-127786, 'Power Plant Config'!H20*8411.9+134015)), "Not Required")</f>
        <v>Not Required</v>
      </c>
      <c r="I25" s="337"/>
      <c r="J25" s="337"/>
      <c r="K25" s="338"/>
      <c r="M25" s="243"/>
    </row>
    <row r="26" spans="1:14" x14ac:dyDescent="0.2">
      <c r="B26" s="357"/>
      <c r="C26" s="358" t="s">
        <v>257</v>
      </c>
      <c r="D26" s="359" t="s">
        <v>237</v>
      </c>
      <c r="E26" s="337"/>
      <c r="F26" s="411"/>
      <c r="G26" s="337"/>
      <c r="H26" s="415">
        <v>0</v>
      </c>
      <c r="I26" s="337"/>
      <c r="J26" s="337"/>
      <c r="K26" s="338"/>
      <c r="M26" s="243"/>
    </row>
    <row r="27" spans="1:14" x14ac:dyDescent="0.2">
      <c r="B27" s="357"/>
      <c r="C27" s="358" t="s">
        <v>258</v>
      </c>
      <c r="D27" s="359" t="s">
        <v>237</v>
      </c>
      <c r="E27" s="337"/>
      <c r="F27" s="411"/>
      <c r="G27" s="337"/>
      <c r="H27" s="415">
        <v>0</v>
      </c>
      <c r="I27" s="337"/>
      <c r="J27" s="337"/>
      <c r="K27" s="338"/>
      <c r="M27" s="243"/>
    </row>
    <row r="28" spans="1:14" x14ac:dyDescent="0.2">
      <c r="B28" s="357"/>
      <c r="C28" s="358" t="s">
        <v>259</v>
      </c>
      <c r="D28" s="359" t="s">
        <v>237</v>
      </c>
      <c r="E28" s="337"/>
      <c r="F28" s="411"/>
      <c r="G28" s="337"/>
      <c r="H28" s="412">
        <f>IF('Power Plant Config'!H20&lt;=25, IF('Power Plant Config'!H20&gt;=4.89,'Power Plant Config'!H20*48898-286135,36480),3368*'Power Plant Config'!H20+967632)</f>
        <v>36480</v>
      </c>
      <c r="I28" s="337"/>
      <c r="J28" s="337"/>
      <c r="K28" s="338"/>
      <c r="M28" s="243"/>
    </row>
    <row r="29" spans="1:14" x14ac:dyDescent="0.2">
      <c r="B29" s="357"/>
      <c r="C29" s="358" t="s">
        <v>260</v>
      </c>
      <c r="D29" s="359" t="s">
        <v>237</v>
      </c>
      <c r="E29" s="337"/>
      <c r="F29" s="411"/>
      <c r="G29" s="337"/>
      <c r="H29" s="412">
        <f>IF('Power Plant Config'!H20&lt;=35,'Power Plant Config'!H20*16348-13764,114.3*'Power Plant Config'!H20+544381)</f>
        <v>-13764</v>
      </c>
      <c r="I29" s="337"/>
      <c r="J29" s="337"/>
      <c r="K29" s="338"/>
      <c r="M29" s="243"/>
    </row>
    <row r="30" spans="1:14" x14ac:dyDescent="0.2">
      <c r="B30" s="357"/>
      <c r="C30" s="358" t="s">
        <v>261</v>
      </c>
      <c r="D30" s="359" t="s">
        <v>237</v>
      </c>
      <c r="E30" s="337"/>
      <c r="F30" s="411"/>
      <c r="G30" s="337"/>
      <c r="H30" s="415">
        <v>0</v>
      </c>
      <c r="I30" s="337"/>
      <c r="J30" s="337"/>
      <c r="K30" s="338"/>
      <c r="M30" s="243"/>
    </row>
    <row r="31" spans="1:14" x14ac:dyDescent="0.2">
      <c r="B31" s="357"/>
      <c r="C31" s="358" t="s">
        <v>262</v>
      </c>
      <c r="D31" s="359" t="s">
        <v>237</v>
      </c>
      <c r="E31" s="337"/>
      <c r="F31" s="411"/>
      <c r="G31" s="337"/>
      <c r="H31" s="412">
        <f>IF('Power Plant Config'!H20&lt;=20,0.02*SUM(H20:H30), 0.05*SUM(H20:H30))</f>
        <v>15809.81</v>
      </c>
      <c r="I31" s="337"/>
      <c r="J31" s="337"/>
      <c r="K31" s="338"/>
      <c r="M31" s="243"/>
    </row>
    <row r="32" spans="1:14" x14ac:dyDescent="0.2">
      <c r="B32" s="357"/>
      <c r="C32" s="358" t="s">
        <v>263</v>
      </c>
      <c r="D32" s="359" t="s">
        <v>237</v>
      </c>
      <c r="E32" s="337"/>
      <c r="F32" s="411"/>
      <c r="G32" s="337"/>
      <c r="H32" s="412">
        <f>0.01*SUM(H20:H30)</f>
        <v>7904.9049999999997</v>
      </c>
      <c r="I32" s="337"/>
      <c r="J32" s="337"/>
      <c r="K32" s="338"/>
      <c r="M32" s="243"/>
    </row>
    <row r="33" spans="2:13" x14ac:dyDescent="0.2">
      <c r="B33" s="357"/>
      <c r="C33" s="358" t="s">
        <v>324</v>
      </c>
      <c r="D33" s="359" t="s">
        <v>237</v>
      </c>
      <c r="E33" s="337"/>
      <c r="F33" s="416"/>
      <c r="G33" s="337"/>
      <c r="H33" s="337"/>
      <c r="I33" s="337"/>
      <c r="J33" s="337"/>
      <c r="K33" s="338"/>
      <c r="M33" s="243"/>
    </row>
    <row r="34" spans="2:13" x14ac:dyDescent="0.2">
      <c r="B34" s="357"/>
      <c r="C34" s="358" t="s">
        <v>324</v>
      </c>
      <c r="D34" s="359" t="s">
        <v>237</v>
      </c>
      <c r="E34" s="337"/>
      <c r="F34" s="416"/>
      <c r="G34" s="337"/>
      <c r="H34" s="337"/>
      <c r="I34" s="337"/>
      <c r="J34" s="337"/>
      <c r="K34" s="338"/>
      <c r="M34" s="243"/>
    </row>
    <row r="35" spans="2:13" ht="6.75" customHeight="1" x14ac:dyDescent="0.2">
      <c r="B35" s="357"/>
      <c r="C35" s="358"/>
      <c r="D35" s="358"/>
      <c r="E35" s="358"/>
      <c r="F35" s="358"/>
      <c r="G35" s="358"/>
      <c r="H35" s="358"/>
      <c r="I35" s="358"/>
      <c r="J35" s="358"/>
      <c r="K35" s="338"/>
      <c r="M35" s="243"/>
    </row>
    <row r="36" spans="2:13" x14ac:dyDescent="0.2">
      <c r="B36" s="357"/>
      <c r="C36" s="378" t="s">
        <v>264</v>
      </c>
      <c r="D36" s="359" t="s">
        <v>237</v>
      </c>
      <c r="E36" s="337"/>
      <c r="F36" s="417">
        <f>SUM(F20:F34)</f>
        <v>0</v>
      </c>
      <c r="G36" s="337"/>
      <c r="H36" s="417">
        <f>SUM(H20:H32)</f>
        <v>814205.21500000008</v>
      </c>
      <c r="I36" s="337"/>
      <c r="J36" s="337"/>
      <c r="K36" s="338"/>
      <c r="M36" s="243"/>
    </row>
    <row r="37" spans="2:13" x14ac:dyDescent="0.2">
      <c r="B37" s="350"/>
      <c r="C37" s="351"/>
      <c r="D37" s="337"/>
      <c r="E37" s="337"/>
      <c r="F37" s="337"/>
      <c r="G37" s="337"/>
      <c r="H37" s="337"/>
      <c r="I37" s="337"/>
      <c r="J37" s="337"/>
      <c r="K37" s="338"/>
      <c r="M37" s="243"/>
    </row>
    <row r="38" spans="2:13" x14ac:dyDescent="0.2">
      <c r="B38" s="350"/>
      <c r="C38" s="351"/>
      <c r="D38" s="351" t="s">
        <v>202</v>
      </c>
      <c r="E38" s="351"/>
      <c r="F38" s="351" t="s">
        <v>11</v>
      </c>
      <c r="G38" s="337"/>
      <c r="H38" s="351" t="s">
        <v>416</v>
      </c>
      <c r="I38" s="337"/>
      <c r="J38" s="337"/>
      <c r="K38" s="338"/>
      <c r="M38" s="243"/>
    </row>
    <row r="39" spans="2:13" x14ac:dyDescent="0.2">
      <c r="B39" s="350" t="s">
        <v>199</v>
      </c>
      <c r="C39" s="351" t="s">
        <v>164</v>
      </c>
      <c r="D39" s="359" t="s">
        <v>237</v>
      </c>
      <c r="E39" s="337"/>
      <c r="F39" s="411"/>
      <c r="G39" s="337"/>
      <c r="H39" s="412">
        <f>IF('Power Plant Config'!H20&lt;=23,IF('Power Plant Config'!H20&gt;=4.89,'Power Plant Config'!H20*90971-394960, 148250*'Power Plant Config'!H20/4.89),'Power Plant Config'!H20*23003+1000000)</f>
        <v>0</v>
      </c>
      <c r="I39" s="337"/>
      <c r="J39" s="337"/>
      <c r="K39" s="338"/>
      <c r="M39" s="244"/>
    </row>
    <row r="40" spans="2:13" x14ac:dyDescent="0.2">
      <c r="B40" s="350" t="s">
        <v>200</v>
      </c>
      <c r="C40" s="351" t="s">
        <v>265</v>
      </c>
      <c r="D40" s="359" t="s">
        <v>237</v>
      </c>
      <c r="E40" s="337"/>
      <c r="F40" s="411"/>
      <c r="G40" s="337"/>
      <c r="H40" s="412">
        <f>IF('Power Plant Config'!H20&lt;=34,'Power Plant Config'!H20*162732-446305,'Power Plant Config'!H20*61233+3000000)</f>
        <v>-446305</v>
      </c>
      <c r="I40" s="337"/>
      <c r="J40" s="337"/>
      <c r="K40" s="338"/>
      <c r="M40" s="244"/>
    </row>
    <row r="41" spans="2:13" x14ac:dyDescent="0.2">
      <c r="B41" s="350" t="s">
        <v>210</v>
      </c>
      <c r="C41" s="351" t="s">
        <v>166</v>
      </c>
      <c r="D41" s="359" t="s">
        <v>237</v>
      </c>
      <c r="E41" s="337"/>
      <c r="F41" s="411"/>
      <c r="G41" s="337"/>
      <c r="H41" s="412">
        <f>IF('Power Plant Config'!H20&lt;=20,'Power Plant Config'!H20*146720+98163,'Power Plant Config'!H20*91637+633139)</f>
        <v>98163</v>
      </c>
      <c r="I41" s="337"/>
      <c r="J41" s="337"/>
      <c r="K41" s="338"/>
      <c r="M41" s="244"/>
    </row>
    <row r="42" spans="2:13" x14ac:dyDescent="0.2">
      <c r="B42" s="395" t="s">
        <v>178</v>
      </c>
      <c r="C42" s="351" t="s">
        <v>167</v>
      </c>
      <c r="D42" s="359" t="s">
        <v>237</v>
      </c>
      <c r="E42" s="337"/>
      <c r="F42" s="411"/>
      <c r="G42" s="337"/>
      <c r="H42" s="412">
        <f>IF('Power Plant Config'!H20&lt;=23,'Power Plant Config'!H20*50214+61771,'Power Plant Config'!H20*21766+1000000)</f>
        <v>61771</v>
      </c>
      <c r="I42" s="337"/>
      <c r="J42" s="337"/>
      <c r="K42" s="338"/>
      <c r="M42" s="244"/>
    </row>
    <row r="43" spans="2:13" x14ac:dyDescent="0.2">
      <c r="B43" s="395" t="s">
        <v>179</v>
      </c>
      <c r="C43" s="351" t="s">
        <v>168</v>
      </c>
      <c r="D43" s="359" t="s">
        <v>237</v>
      </c>
      <c r="E43" s="337"/>
      <c r="F43" s="411"/>
      <c r="G43" s="337"/>
      <c r="H43" s="412">
        <f>H36*0.08</f>
        <v>65136.417200000011</v>
      </c>
      <c r="I43" s="337"/>
      <c r="J43" s="337"/>
      <c r="K43" s="338"/>
      <c r="M43" s="244"/>
    </row>
    <row r="44" spans="2:13" x14ac:dyDescent="0.2">
      <c r="B44" s="395" t="s">
        <v>180</v>
      </c>
      <c r="C44" s="351" t="s">
        <v>169</v>
      </c>
      <c r="D44" s="359" t="s">
        <v>237</v>
      </c>
      <c r="E44" s="337"/>
      <c r="F44" s="411"/>
      <c r="G44" s="337"/>
      <c r="H44" s="412">
        <f>0.08*(H36+SUM(H39:H43))</f>
        <v>47437.650576000007</v>
      </c>
      <c r="I44" s="337"/>
      <c r="J44" s="337"/>
      <c r="K44" s="338"/>
      <c r="M44" s="244"/>
    </row>
    <row r="45" spans="2:13" ht="9" customHeight="1" x14ac:dyDescent="0.2">
      <c r="B45" s="395"/>
      <c r="C45" s="351"/>
      <c r="D45" s="366"/>
      <c r="E45" s="337"/>
      <c r="F45" s="418"/>
      <c r="G45" s="337"/>
      <c r="H45" s="419"/>
      <c r="I45" s="337"/>
      <c r="J45" s="337"/>
      <c r="K45" s="338"/>
      <c r="M45" s="244"/>
    </row>
    <row r="46" spans="2:13" x14ac:dyDescent="0.2">
      <c r="B46" s="357"/>
      <c r="C46" s="378" t="s">
        <v>266</v>
      </c>
      <c r="D46" s="359" t="s">
        <v>237</v>
      </c>
      <c r="E46" s="337"/>
      <c r="F46" s="417">
        <f>SUM(F39:F44)+F36</f>
        <v>0</v>
      </c>
      <c r="G46" s="337"/>
      <c r="H46" s="412">
        <f>SUM(H39:H44)+H36</f>
        <v>640408.28277600009</v>
      </c>
      <c r="I46" s="337"/>
      <c r="J46" s="337"/>
      <c r="K46" s="338"/>
      <c r="M46" s="244"/>
    </row>
    <row r="47" spans="2:13" x14ac:dyDescent="0.2">
      <c r="B47" s="357"/>
      <c r="C47" s="358"/>
      <c r="D47" s="337"/>
      <c r="E47" s="337"/>
      <c r="F47" s="337"/>
      <c r="G47" s="337"/>
      <c r="H47" s="337"/>
      <c r="I47" s="337"/>
      <c r="J47" s="337"/>
      <c r="K47" s="338"/>
      <c r="M47" s="243"/>
    </row>
    <row r="48" spans="2:13" x14ac:dyDescent="0.2">
      <c r="B48" s="357"/>
      <c r="C48" s="358"/>
      <c r="D48" s="351" t="s">
        <v>202</v>
      </c>
      <c r="E48" s="351"/>
      <c r="F48" s="351" t="s">
        <v>11</v>
      </c>
      <c r="G48" s="337"/>
      <c r="H48" s="351" t="s">
        <v>416</v>
      </c>
      <c r="I48" s="337"/>
      <c r="J48" s="337"/>
      <c r="K48" s="338"/>
      <c r="M48" s="243"/>
    </row>
    <row r="49" spans="2:13" x14ac:dyDescent="0.2">
      <c r="B49" s="395" t="s">
        <v>170</v>
      </c>
      <c r="C49" s="351" t="s">
        <v>509</v>
      </c>
      <c r="D49" s="359" t="s">
        <v>237</v>
      </c>
      <c r="E49" s="337"/>
      <c r="F49" s="411"/>
      <c r="G49" s="337"/>
      <c r="H49" s="412">
        <f>H46*0.2</f>
        <v>128081.65655520002</v>
      </c>
      <c r="I49" s="337"/>
      <c r="J49" s="337"/>
      <c r="K49" s="338"/>
      <c r="M49" s="243"/>
    </row>
    <row r="50" spans="2:13" ht="9.75" customHeight="1" x14ac:dyDescent="0.2">
      <c r="B50" s="395"/>
      <c r="C50" s="351"/>
      <c r="D50" s="366"/>
      <c r="E50" s="337"/>
      <c r="F50" s="418"/>
      <c r="G50" s="337"/>
      <c r="H50" s="419"/>
      <c r="I50" s="337"/>
      <c r="J50" s="337"/>
      <c r="K50" s="338"/>
      <c r="M50" s="243"/>
    </row>
    <row r="51" spans="2:13" x14ac:dyDescent="0.2">
      <c r="B51" s="395"/>
      <c r="C51" s="378" t="s">
        <v>267</v>
      </c>
      <c r="D51" s="359" t="s">
        <v>237</v>
      </c>
      <c r="E51" s="337"/>
      <c r="F51" s="417">
        <f>F46+F49</f>
        <v>0</v>
      </c>
      <c r="G51" s="337"/>
      <c r="H51" s="420">
        <f>H46+H49</f>
        <v>768489.93933120009</v>
      </c>
      <c r="I51" s="337"/>
      <c r="J51" s="337"/>
      <c r="K51" s="338"/>
      <c r="M51" s="243"/>
    </row>
    <row r="52" spans="2:13" x14ac:dyDescent="0.2">
      <c r="B52" s="395"/>
      <c r="C52" s="358"/>
      <c r="D52" s="337"/>
      <c r="E52" s="337"/>
      <c r="F52" s="337"/>
      <c r="G52" s="337"/>
      <c r="H52" s="337"/>
      <c r="I52" s="337"/>
      <c r="J52" s="337"/>
      <c r="K52" s="338"/>
      <c r="M52" s="243"/>
    </row>
    <row r="53" spans="2:13" x14ac:dyDescent="0.2">
      <c r="B53" s="357"/>
      <c r="C53" s="358"/>
      <c r="D53" s="351" t="s">
        <v>202</v>
      </c>
      <c r="E53" s="351"/>
      <c r="F53" s="351" t="s">
        <v>11</v>
      </c>
      <c r="G53" s="337"/>
      <c r="H53" s="351" t="s">
        <v>416</v>
      </c>
      <c r="I53" s="337"/>
      <c r="J53" s="337"/>
      <c r="K53" s="338"/>
      <c r="M53" s="244"/>
    </row>
    <row r="54" spans="2:13" x14ac:dyDescent="0.2">
      <c r="B54" s="395" t="s">
        <v>171</v>
      </c>
      <c r="C54" s="351" t="s">
        <v>510</v>
      </c>
      <c r="D54" s="359" t="s">
        <v>237</v>
      </c>
      <c r="E54" s="337"/>
      <c r="F54" s="411"/>
      <c r="G54" s="337"/>
      <c r="H54" s="417">
        <f>H51*0.09</f>
        <v>69164.094539808008</v>
      </c>
      <c r="I54" s="337"/>
      <c r="J54" s="337"/>
      <c r="K54" s="338"/>
    </row>
    <row r="55" spans="2:13" x14ac:dyDescent="0.2">
      <c r="B55" s="395"/>
      <c r="C55" s="351"/>
      <c r="D55" s="337"/>
      <c r="E55" s="337"/>
      <c r="F55" s="337"/>
      <c r="G55" s="337"/>
      <c r="H55" s="337"/>
      <c r="I55" s="337"/>
      <c r="J55" s="337"/>
      <c r="K55" s="338"/>
    </row>
    <row r="56" spans="2:13" x14ac:dyDescent="0.2">
      <c r="B56" s="357"/>
      <c r="C56" s="358"/>
      <c r="D56" s="351" t="s">
        <v>202</v>
      </c>
      <c r="E56" s="351"/>
      <c r="F56" s="351" t="s">
        <v>11</v>
      </c>
      <c r="G56" s="337"/>
      <c r="H56" s="337"/>
      <c r="I56" s="337"/>
      <c r="J56" s="337"/>
      <c r="K56" s="338"/>
    </row>
    <row r="57" spans="2:13" x14ac:dyDescent="0.2">
      <c r="B57" s="395" t="s">
        <v>327</v>
      </c>
      <c r="C57" s="351" t="s">
        <v>329</v>
      </c>
      <c r="D57" s="359" t="s">
        <v>237</v>
      </c>
      <c r="E57" s="337"/>
      <c r="F57" s="416">
        <v>0</v>
      </c>
      <c r="G57" s="337"/>
      <c r="H57" s="337"/>
      <c r="I57" s="337"/>
      <c r="J57" s="337"/>
      <c r="K57" s="338"/>
    </row>
    <row r="58" spans="2:13" ht="13.5" thickBot="1" x14ac:dyDescent="0.25">
      <c r="B58" s="340"/>
      <c r="C58" s="341"/>
      <c r="D58" s="341"/>
      <c r="E58" s="341"/>
      <c r="F58" s="341"/>
      <c r="G58" s="341"/>
      <c r="H58" s="341"/>
      <c r="I58" s="341"/>
      <c r="J58" s="341"/>
      <c r="K58" s="342"/>
    </row>
    <row r="59" spans="2:13" ht="14.25" thickTop="1" thickBot="1" x14ac:dyDescent="0.25">
      <c r="B59" s="421"/>
      <c r="C59" s="421"/>
      <c r="D59" s="421"/>
      <c r="E59" s="421"/>
      <c r="F59" s="421"/>
      <c r="G59" s="421"/>
      <c r="H59" s="421"/>
      <c r="I59" s="421"/>
      <c r="J59" s="421"/>
      <c r="K59" s="421"/>
    </row>
    <row r="60" spans="2:13" ht="19.5" customHeight="1" thickTop="1" thickBot="1" x14ac:dyDescent="0.4">
      <c r="B60" s="344" t="s">
        <v>448</v>
      </c>
      <c r="C60" s="349"/>
      <c r="D60" s="345"/>
      <c r="E60" s="345"/>
      <c r="F60" s="345"/>
      <c r="G60" s="345"/>
      <c r="H60" s="345"/>
      <c r="I60" s="345"/>
      <c r="J60" s="345"/>
      <c r="K60" s="346"/>
    </row>
    <row r="61" spans="2:13" ht="8.25" customHeight="1" thickTop="1" x14ac:dyDescent="0.2">
      <c r="B61" s="422"/>
      <c r="C61" s="355"/>
      <c r="D61" s="355"/>
      <c r="E61" s="355"/>
      <c r="F61" s="355"/>
      <c r="G61" s="355"/>
      <c r="H61" s="355"/>
      <c r="I61" s="355"/>
      <c r="J61" s="355"/>
      <c r="K61" s="356"/>
    </row>
    <row r="62" spans="2:13" x14ac:dyDescent="0.2">
      <c r="B62" s="336"/>
      <c r="C62" s="337"/>
      <c r="D62" s="351" t="s">
        <v>202</v>
      </c>
      <c r="E62" s="351"/>
      <c r="F62" s="351" t="s">
        <v>11</v>
      </c>
      <c r="G62" s="337"/>
      <c r="H62" s="337"/>
      <c r="I62" s="337"/>
      <c r="J62" s="337"/>
      <c r="K62" s="338"/>
    </row>
    <row r="63" spans="2:13" x14ac:dyDescent="0.2">
      <c r="B63" s="336"/>
      <c r="C63" s="351" t="s">
        <v>268</v>
      </c>
      <c r="D63" s="359" t="s">
        <v>237</v>
      </c>
      <c r="E63" s="337"/>
      <c r="F63" s="423">
        <f>F51+F54+F57</f>
        <v>0</v>
      </c>
      <c r="G63" s="337"/>
      <c r="H63" s="337"/>
      <c r="I63" s="337"/>
      <c r="J63" s="337"/>
      <c r="K63" s="338"/>
    </row>
    <row r="64" spans="2:13" ht="13.5" thickBot="1" x14ac:dyDescent="0.25">
      <c r="B64" s="340"/>
      <c r="C64" s="341"/>
      <c r="D64" s="341"/>
      <c r="E64" s="341"/>
      <c r="F64" s="341"/>
      <c r="G64" s="341"/>
      <c r="H64" s="341"/>
      <c r="I64" s="341"/>
      <c r="J64" s="341"/>
      <c r="K64" s="342"/>
    </row>
    <row r="65" spans="1:11" ht="13.5" thickTop="1" x14ac:dyDescent="0.2">
      <c r="B65" s="387"/>
      <c r="C65" s="387"/>
      <c r="D65" s="387"/>
      <c r="E65" s="387"/>
      <c r="F65" s="387"/>
      <c r="G65" s="387"/>
      <c r="H65" s="387"/>
      <c r="I65" s="387"/>
      <c r="J65" s="387"/>
      <c r="K65" s="387"/>
    </row>
    <row r="66" spans="1:11" ht="18" x14ac:dyDescent="0.25">
      <c r="A66" s="215"/>
      <c r="G66" s="23"/>
      <c r="H66" s="23"/>
    </row>
    <row r="68" spans="1:11" x14ac:dyDescent="0.2">
      <c r="G68" s="23"/>
    </row>
  </sheetData>
  <sheetProtection algorithmName="SHA-512" hashValue="pZWJ300aWA9MfnLOAWwYy4i4BEQgUJJci0D7ea37lUhh27kipuakJHg3oCDQubf9ntxhyOvbftTEinPMtwIC+g==" saltValue="jMVsGverSLY47QU/wk3aVw==" spinCount="100000" sheet="1" objects="1" scenarios="1"/>
  <mergeCells count="5">
    <mergeCell ref="B8:K8"/>
    <mergeCell ref="C17:J17"/>
    <mergeCell ref="D4:H4"/>
    <mergeCell ref="D5:H5"/>
    <mergeCell ref="D6:H6"/>
  </mergeCells>
  <pageMargins left="0.7" right="0.7" top="0.75" bottom="0.75" header="0.3" footer="0.3"/>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nsite_sht14OMCost">
    <tabColor theme="3" tint="0.59999389629810485"/>
    <pageSetUpPr fitToPage="1"/>
  </sheetPr>
  <dimension ref="A1:L75"/>
  <sheetViews>
    <sheetView showGridLines="0" topLeftCell="A58" zoomScaleNormal="100" workbookViewId="0">
      <selection activeCell="N40" sqref="N40"/>
    </sheetView>
  </sheetViews>
  <sheetFormatPr defaultRowHeight="12.75" x14ac:dyDescent="0.2"/>
  <cols>
    <col min="1" max="1" width="6.28515625" customWidth="1"/>
    <col min="2" max="2" width="5.140625" customWidth="1"/>
    <col min="3" max="3" width="23.85546875" customWidth="1"/>
    <col min="4" max="4" width="7.5703125" customWidth="1"/>
    <col min="5" max="5" width="16.85546875" customWidth="1"/>
    <col min="6" max="6" width="13.7109375" customWidth="1"/>
    <col min="7" max="7" width="5.42578125" customWidth="1"/>
    <col min="8" max="8" width="15.140625" customWidth="1"/>
    <col min="9" max="9" width="5.7109375" customWidth="1"/>
    <col min="10" max="10" width="15.7109375" customWidth="1"/>
    <col min="11" max="11" width="1.140625" customWidth="1"/>
    <col min="12" max="12" width="5.140625" customWidth="1"/>
    <col min="14" max="14" width="9.140625" customWidth="1"/>
  </cols>
  <sheetData>
    <row r="1" spans="2:12" ht="13.5" thickBot="1" x14ac:dyDescent="0.25"/>
    <row r="2" spans="2:12" ht="19.5" customHeight="1" thickTop="1" x14ac:dyDescent="0.35">
      <c r="B2" s="344" t="s">
        <v>409</v>
      </c>
      <c r="C2" s="349"/>
      <c r="D2" s="349"/>
      <c r="E2" s="349"/>
      <c r="F2" s="349"/>
      <c r="G2" s="349"/>
      <c r="H2" s="349"/>
      <c r="I2" s="349"/>
      <c r="J2" s="345"/>
      <c r="K2" s="345"/>
      <c r="L2" s="346"/>
    </row>
    <row r="3" spans="2:12" x14ac:dyDescent="0.2">
      <c r="B3" s="336"/>
      <c r="C3" s="337"/>
      <c r="D3" s="337"/>
      <c r="E3" s="337"/>
      <c r="F3" s="337"/>
      <c r="G3" s="337"/>
      <c r="H3" s="337"/>
      <c r="I3" s="337"/>
      <c r="J3" s="337"/>
      <c r="K3" s="337"/>
      <c r="L3" s="338"/>
    </row>
    <row r="4" spans="2:12" x14ac:dyDescent="0.2">
      <c r="B4" s="350"/>
      <c r="C4" s="351" t="s">
        <v>184</v>
      </c>
      <c r="D4" s="351"/>
      <c r="E4" s="509">
        <f>'Desalination Info'!E4</f>
        <v>0</v>
      </c>
      <c r="F4" s="510"/>
      <c r="G4" s="510"/>
      <c r="H4" s="510"/>
      <c r="I4" s="510"/>
      <c r="J4" s="510"/>
      <c r="K4" s="511"/>
      <c r="L4" s="338"/>
    </row>
    <row r="5" spans="2:12" x14ac:dyDescent="0.2">
      <c r="B5" s="350"/>
      <c r="C5" s="351" t="s">
        <v>185</v>
      </c>
      <c r="D5" s="351"/>
      <c r="E5" s="509">
        <f>'Desalination Info'!E5</f>
        <v>0</v>
      </c>
      <c r="F5" s="510"/>
      <c r="G5" s="510"/>
      <c r="H5" s="510"/>
      <c r="I5" s="510"/>
      <c r="J5" s="510"/>
      <c r="K5" s="511"/>
      <c r="L5" s="338"/>
    </row>
    <row r="6" spans="2:12" x14ac:dyDescent="0.2">
      <c r="B6" s="350"/>
      <c r="C6" s="351" t="s">
        <v>186</v>
      </c>
      <c r="D6" s="351"/>
      <c r="E6" s="509">
        <f>'Desalination Info'!E6</f>
        <v>0</v>
      </c>
      <c r="F6" s="510"/>
      <c r="G6" s="510"/>
      <c r="H6" s="510"/>
      <c r="I6" s="510"/>
      <c r="J6" s="510"/>
      <c r="K6" s="511"/>
      <c r="L6" s="338"/>
    </row>
    <row r="7" spans="2:12" ht="13.5" thickBot="1" x14ac:dyDescent="0.25">
      <c r="B7" s="340"/>
      <c r="C7" s="341"/>
      <c r="D7" s="341"/>
      <c r="E7" s="341"/>
      <c r="F7" s="341"/>
      <c r="G7" s="341"/>
      <c r="H7" s="341"/>
      <c r="I7" s="341"/>
      <c r="J7" s="341"/>
      <c r="K7" s="341"/>
      <c r="L7" s="342"/>
    </row>
    <row r="8" spans="2:12" ht="14.25" thickTop="1" thickBot="1" x14ac:dyDescent="0.25">
      <c r="B8" s="522"/>
      <c r="C8" s="522"/>
      <c r="D8" s="522"/>
      <c r="E8" s="522"/>
      <c r="F8" s="522"/>
      <c r="G8" s="522"/>
      <c r="H8" s="522"/>
      <c r="I8" s="522"/>
      <c r="J8" s="522"/>
      <c r="K8" s="522"/>
      <c r="L8" s="522"/>
    </row>
    <row r="9" spans="2:12" ht="19.5" customHeight="1" thickTop="1" x14ac:dyDescent="0.35">
      <c r="B9" s="344" t="s">
        <v>438</v>
      </c>
      <c r="C9" s="349"/>
      <c r="D9" s="349"/>
      <c r="E9" s="349"/>
      <c r="F9" s="345"/>
      <c r="G9" s="345"/>
      <c r="H9" s="345"/>
      <c r="I9" s="345"/>
      <c r="J9" s="345"/>
      <c r="K9" s="345"/>
      <c r="L9" s="346"/>
    </row>
    <row r="10" spans="2:12" x14ac:dyDescent="0.2">
      <c r="B10" s="336"/>
      <c r="C10" s="337"/>
      <c r="D10" s="337"/>
      <c r="E10" s="337"/>
      <c r="F10" s="337"/>
      <c r="G10" s="337"/>
      <c r="H10" s="337"/>
      <c r="I10" s="337"/>
      <c r="J10" s="337"/>
      <c r="K10" s="337"/>
      <c r="L10" s="338"/>
    </row>
    <row r="11" spans="2:12" x14ac:dyDescent="0.2">
      <c r="B11" s="336"/>
      <c r="C11" s="378" t="s">
        <v>395</v>
      </c>
      <c r="D11" s="378"/>
      <c r="E11" s="337"/>
      <c r="F11" s="337"/>
      <c r="G11" s="337"/>
      <c r="H11" s="337"/>
      <c r="I11" s="337"/>
      <c r="J11" s="337"/>
      <c r="K11" s="337"/>
      <c r="L11" s="338"/>
    </row>
    <row r="12" spans="2:12" x14ac:dyDescent="0.2">
      <c r="B12" s="336"/>
      <c r="C12" s="337"/>
      <c r="D12" s="337"/>
      <c r="E12" s="337"/>
      <c r="F12" s="337"/>
      <c r="G12" s="337"/>
      <c r="H12" s="337"/>
      <c r="I12" s="337"/>
      <c r="J12" s="337"/>
      <c r="K12" s="337"/>
      <c r="L12" s="338"/>
    </row>
    <row r="13" spans="2:12" x14ac:dyDescent="0.2">
      <c r="B13" s="336"/>
      <c r="C13" s="337"/>
      <c r="D13" s="337"/>
      <c r="E13" s="337"/>
      <c r="F13" s="351" t="s">
        <v>12</v>
      </c>
      <c r="G13" s="337"/>
      <c r="H13" s="351" t="s">
        <v>11</v>
      </c>
      <c r="I13" s="337"/>
      <c r="J13" s="337"/>
      <c r="K13" s="337"/>
      <c r="L13" s="338"/>
    </row>
    <row r="14" spans="2:12" x14ac:dyDescent="0.2">
      <c r="B14" s="336"/>
      <c r="C14" s="351" t="s">
        <v>386</v>
      </c>
      <c r="D14" s="351"/>
      <c r="E14" s="351"/>
      <c r="F14" s="359" t="s">
        <v>162</v>
      </c>
      <c r="G14" s="351"/>
      <c r="H14" s="401">
        <f>'Power Plant Config'!H21</f>
        <v>0</v>
      </c>
      <c r="I14" s="337"/>
      <c r="J14" s="337"/>
      <c r="K14" s="337"/>
      <c r="L14" s="338"/>
    </row>
    <row r="15" spans="2:12" x14ac:dyDescent="0.2">
      <c r="B15" s="336"/>
      <c r="C15" s="337"/>
      <c r="D15" s="337"/>
      <c r="E15" s="337"/>
      <c r="F15" s="337"/>
      <c r="G15" s="337"/>
      <c r="H15" s="337"/>
      <c r="I15" s="337"/>
      <c r="J15" s="337"/>
      <c r="K15" s="337"/>
      <c r="L15" s="338"/>
    </row>
    <row r="16" spans="2:12" ht="31.5" customHeight="1" x14ac:dyDescent="0.2">
      <c r="B16" s="336"/>
      <c r="C16" s="507" t="s">
        <v>442</v>
      </c>
      <c r="D16" s="507"/>
      <c r="E16" s="507"/>
      <c r="F16" s="507"/>
      <c r="G16" s="507"/>
      <c r="H16" s="507"/>
      <c r="I16" s="507"/>
      <c r="J16" s="507"/>
      <c r="K16" s="507"/>
      <c r="L16" s="338"/>
    </row>
    <row r="17" spans="2:12" x14ac:dyDescent="0.2">
      <c r="B17" s="336"/>
      <c r="C17" s="409"/>
      <c r="D17" s="409"/>
      <c r="E17" s="409"/>
      <c r="F17" s="337"/>
      <c r="G17" s="337"/>
      <c r="H17" s="337"/>
      <c r="I17" s="337"/>
      <c r="J17" s="337"/>
      <c r="K17" s="337"/>
      <c r="L17" s="338"/>
    </row>
    <row r="18" spans="2:12" x14ac:dyDescent="0.2">
      <c r="B18" s="336"/>
      <c r="C18" s="351"/>
      <c r="D18" s="351"/>
      <c r="E18" s="351"/>
      <c r="F18" s="351" t="s">
        <v>202</v>
      </c>
      <c r="G18" s="351"/>
      <c r="H18" s="351" t="s">
        <v>11</v>
      </c>
      <c r="I18" s="337"/>
      <c r="J18" s="351" t="s">
        <v>416</v>
      </c>
      <c r="K18" s="424"/>
      <c r="L18" s="338"/>
    </row>
    <row r="19" spans="2:12" x14ac:dyDescent="0.2">
      <c r="B19" s="336"/>
      <c r="C19" s="351" t="s">
        <v>313</v>
      </c>
      <c r="D19" s="351"/>
      <c r="E19" s="351"/>
      <c r="F19" s="359" t="s">
        <v>212</v>
      </c>
      <c r="G19" s="351"/>
      <c r="H19" s="425"/>
      <c r="I19" s="337"/>
      <c r="J19" s="365">
        <f>IF('Power Plant Config'!F29="Combined Cycle",50,45)</f>
        <v>45</v>
      </c>
      <c r="K19" s="424"/>
      <c r="L19" s="338"/>
    </row>
    <row r="20" spans="2:12" x14ac:dyDescent="0.2">
      <c r="B20" s="336"/>
      <c r="C20" s="351"/>
      <c r="D20" s="351"/>
      <c r="E20" s="351"/>
      <c r="F20" s="366"/>
      <c r="G20" s="351"/>
      <c r="H20" s="410"/>
      <c r="I20" s="337"/>
      <c r="J20" s="424"/>
      <c r="K20" s="424"/>
      <c r="L20" s="338"/>
    </row>
    <row r="21" spans="2:12" x14ac:dyDescent="0.2">
      <c r="B21" s="336"/>
      <c r="C21" s="351" t="s">
        <v>154</v>
      </c>
      <c r="D21" s="351"/>
      <c r="E21" s="351"/>
      <c r="F21" s="351" t="s">
        <v>202</v>
      </c>
      <c r="G21" s="351"/>
      <c r="H21" s="351" t="s">
        <v>11</v>
      </c>
      <c r="I21" s="424"/>
      <c r="J21" s="424"/>
      <c r="K21" s="424"/>
      <c r="L21" s="338"/>
    </row>
    <row r="22" spans="2:12" x14ac:dyDescent="0.2">
      <c r="B22" s="336"/>
      <c r="C22" s="358" t="s">
        <v>433</v>
      </c>
      <c r="D22" s="351"/>
      <c r="E22" s="351"/>
      <c r="F22" s="359" t="s">
        <v>161</v>
      </c>
      <c r="G22" s="351"/>
      <c r="H22" s="374">
        <f>H14*24*1000</f>
        <v>0</v>
      </c>
      <c r="I22" s="424"/>
      <c r="J22" s="424"/>
      <c r="K22" s="424"/>
      <c r="L22" s="338"/>
    </row>
    <row r="23" spans="2:12" x14ac:dyDescent="0.2">
      <c r="B23" s="336"/>
      <c r="C23" s="358" t="s">
        <v>434</v>
      </c>
      <c r="D23" s="351"/>
      <c r="E23" s="351"/>
      <c r="F23" s="359" t="s">
        <v>176</v>
      </c>
      <c r="G23" s="351"/>
      <c r="H23" s="426" t="e">
        <f>H22*3411/(H19/100)/1000000</f>
        <v>#DIV/0!</v>
      </c>
      <c r="I23" s="337"/>
      <c r="J23" s="424"/>
      <c r="K23" s="424"/>
      <c r="L23" s="338"/>
    </row>
    <row r="24" spans="2:12" x14ac:dyDescent="0.2">
      <c r="B24" s="336"/>
      <c r="C24" s="358" t="s">
        <v>435</v>
      </c>
      <c r="D24" s="351"/>
      <c r="E24" s="351"/>
      <c r="F24" s="359" t="s">
        <v>176</v>
      </c>
      <c r="G24" s="351"/>
      <c r="H24" s="426" t="e">
        <f>H23*365</f>
        <v>#DIV/0!</v>
      </c>
      <c r="I24" s="337"/>
      <c r="J24" s="424"/>
      <c r="K24" s="424"/>
      <c r="L24" s="338"/>
    </row>
    <row r="25" spans="2:12" x14ac:dyDescent="0.2">
      <c r="B25" s="336"/>
      <c r="C25" s="358" t="s">
        <v>436</v>
      </c>
      <c r="D25" s="351"/>
      <c r="E25" s="351"/>
      <c r="F25" s="359" t="str">
        <f>IF('Scenarios '!$E$26="Natural Gas","ft3", "Metric Ton")</f>
        <v>Metric Ton</v>
      </c>
      <c r="G25" s="351"/>
      <c r="H25" s="426" t="e">
        <f>IF('Scenarios '!E26="Natural Gas",H23*1000000/1030,H23/50)</f>
        <v>#DIV/0!</v>
      </c>
      <c r="I25" s="337"/>
      <c r="J25" s="424"/>
      <c r="K25" s="424"/>
      <c r="L25" s="338"/>
    </row>
    <row r="26" spans="2:12" x14ac:dyDescent="0.2">
      <c r="B26" s="336"/>
      <c r="C26" s="358" t="s">
        <v>437</v>
      </c>
      <c r="D26" s="351"/>
      <c r="E26" s="351"/>
      <c r="F26" s="359" t="str">
        <f>IF('Scenarios '!$E$26="Natural Gas","ft3", "Metric Ton")</f>
        <v>Metric Ton</v>
      </c>
      <c r="G26" s="351"/>
      <c r="H26" s="426" t="e">
        <f>H25*365</f>
        <v>#DIV/0!</v>
      </c>
      <c r="I26" s="337"/>
      <c r="J26" s="424"/>
      <c r="K26" s="337"/>
      <c r="L26" s="338"/>
    </row>
    <row r="27" spans="2:12" x14ac:dyDescent="0.2">
      <c r="B27" s="336"/>
      <c r="C27" s="351"/>
      <c r="D27" s="351"/>
      <c r="E27" s="351"/>
      <c r="F27" s="366"/>
      <c r="G27" s="351"/>
      <c r="H27" s="358"/>
      <c r="I27" s="337"/>
      <c r="J27" s="337"/>
      <c r="K27" s="337"/>
      <c r="L27" s="338"/>
    </row>
    <row r="28" spans="2:12" x14ac:dyDescent="0.2">
      <c r="B28" s="336"/>
      <c r="C28" s="351"/>
      <c r="D28" s="351"/>
      <c r="E28" s="351"/>
      <c r="F28" s="366"/>
      <c r="G28" s="351"/>
      <c r="H28" s="358"/>
      <c r="I28" s="337"/>
      <c r="J28" s="337"/>
      <c r="K28" s="337"/>
      <c r="L28" s="338"/>
    </row>
    <row r="29" spans="2:12" ht="12.75" customHeight="1" x14ac:dyDescent="0.2">
      <c r="B29" s="336"/>
      <c r="C29" s="507" t="s">
        <v>432</v>
      </c>
      <c r="D29" s="507"/>
      <c r="E29" s="507"/>
      <c r="F29" s="507"/>
      <c r="G29" s="507"/>
      <c r="H29" s="507"/>
      <c r="I29" s="427"/>
      <c r="J29" s="427"/>
      <c r="K29" s="427"/>
      <c r="L29" s="338"/>
    </row>
    <row r="30" spans="2:12" x14ac:dyDescent="0.2">
      <c r="B30" s="336"/>
      <c r="C30" s="351"/>
      <c r="D30" s="351"/>
      <c r="E30" s="351"/>
      <c r="F30" s="366"/>
      <c r="G30" s="351"/>
      <c r="H30" s="358"/>
      <c r="I30" s="337"/>
      <c r="J30" s="337"/>
      <c r="K30" s="337"/>
      <c r="L30" s="338"/>
    </row>
    <row r="31" spans="2:12" x14ac:dyDescent="0.2">
      <c r="B31" s="336"/>
      <c r="C31" s="351"/>
      <c r="D31" s="351"/>
      <c r="E31" s="351"/>
      <c r="F31" s="366"/>
      <c r="G31" s="351"/>
      <c r="H31" s="358"/>
      <c r="I31" s="337"/>
      <c r="J31" s="337"/>
      <c r="K31" s="337"/>
      <c r="L31" s="338"/>
    </row>
    <row r="32" spans="2:12" x14ac:dyDescent="0.2">
      <c r="B32" s="350" t="s">
        <v>198</v>
      </c>
      <c r="C32" s="351" t="s">
        <v>270</v>
      </c>
      <c r="D32" s="351"/>
      <c r="E32" s="351"/>
      <c r="F32" s="351" t="s">
        <v>202</v>
      </c>
      <c r="G32" s="351"/>
      <c r="H32" s="351" t="s">
        <v>11</v>
      </c>
      <c r="I32" s="337"/>
      <c r="J32" s="337"/>
      <c r="K32" s="351"/>
      <c r="L32" s="338"/>
    </row>
    <row r="33" spans="1:12" x14ac:dyDescent="0.2">
      <c r="B33" s="357"/>
      <c r="C33" s="358" t="s">
        <v>272</v>
      </c>
      <c r="D33" s="358"/>
      <c r="E33" s="358"/>
      <c r="F33" s="359" t="s">
        <v>172</v>
      </c>
      <c r="G33" s="337"/>
      <c r="H33" s="412" t="e">
        <f>'Labor - NG LNG'!E19</f>
        <v>#DIV/0!</v>
      </c>
      <c r="I33" s="337"/>
      <c r="J33" s="337"/>
      <c r="K33" s="358"/>
      <c r="L33" s="338"/>
    </row>
    <row r="34" spans="1:12" x14ac:dyDescent="0.2">
      <c r="B34" s="357"/>
      <c r="C34" s="358"/>
      <c r="D34" s="358"/>
      <c r="E34" s="358"/>
      <c r="F34" s="366"/>
      <c r="G34" s="337"/>
      <c r="H34" s="358"/>
      <c r="I34" s="337"/>
      <c r="J34" s="358"/>
      <c r="K34" s="358"/>
      <c r="L34" s="338"/>
    </row>
    <row r="35" spans="1:12" ht="14.25" customHeight="1" x14ac:dyDescent="0.2">
      <c r="B35" s="357"/>
      <c r="C35" s="358"/>
      <c r="D35" s="358"/>
      <c r="E35" s="358"/>
      <c r="F35" s="428"/>
      <c r="G35" s="428"/>
      <c r="H35" s="428"/>
      <c r="I35" s="428"/>
      <c r="J35" s="428"/>
      <c r="K35" s="428"/>
      <c r="L35" s="338"/>
    </row>
    <row r="36" spans="1:12" x14ac:dyDescent="0.2">
      <c r="B36" s="350" t="s">
        <v>199</v>
      </c>
      <c r="C36" s="351" t="s">
        <v>271</v>
      </c>
      <c r="D36" s="351"/>
      <c r="E36" s="351"/>
      <c r="F36" s="351" t="s">
        <v>202</v>
      </c>
      <c r="G36" s="351"/>
      <c r="H36" s="351" t="s">
        <v>11</v>
      </c>
      <c r="I36" s="337"/>
      <c r="J36" s="351" t="s">
        <v>416</v>
      </c>
      <c r="K36" s="351"/>
      <c r="L36" s="338"/>
    </row>
    <row r="37" spans="1:12" x14ac:dyDescent="0.2">
      <c r="B37" s="357"/>
      <c r="C37" s="358" t="s">
        <v>511</v>
      </c>
      <c r="D37" s="358"/>
      <c r="E37" s="358"/>
      <c r="F37" s="359" t="s">
        <v>173</v>
      </c>
      <c r="G37" s="337"/>
      <c r="H37" s="416"/>
      <c r="I37" s="337"/>
      <c r="J37" s="365">
        <v>0.01</v>
      </c>
      <c r="K37" s="358"/>
      <c r="L37" s="338"/>
    </row>
    <row r="38" spans="1:12" x14ac:dyDescent="0.2">
      <c r="B38" s="357"/>
      <c r="C38" s="358" t="s">
        <v>312</v>
      </c>
      <c r="D38" s="358"/>
      <c r="E38" s="358"/>
      <c r="F38" s="359" t="s">
        <v>149</v>
      </c>
      <c r="G38" s="337"/>
      <c r="H38" s="415">
        <f>'LCC Assumptions'!F40</f>
        <v>0</v>
      </c>
      <c r="I38" s="337"/>
      <c r="J38" s="365">
        <v>8</v>
      </c>
      <c r="K38" s="424"/>
      <c r="L38" s="338"/>
    </row>
    <row r="39" spans="1:12" ht="13.5" thickBot="1" x14ac:dyDescent="0.25">
      <c r="A39" s="23" t="s">
        <v>35</v>
      </c>
      <c r="B39" s="340"/>
      <c r="C39" s="341"/>
      <c r="D39" s="341"/>
      <c r="E39" s="341"/>
      <c r="F39" s="341"/>
      <c r="G39" s="341"/>
      <c r="H39" s="341"/>
      <c r="I39" s="341"/>
      <c r="J39" s="341"/>
      <c r="K39" s="341"/>
      <c r="L39" s="342"/>
    </row>
    <row r="40" spans="1:12" ht="14.25" thickTop="1" thickBot="1" x14ac:dyDescent="0.25">
      <c r="A40" s="23"/>
      <c r="B40" s="421"/>
      <c r="C40" s="421"/>
      <c r="D40" s="421"/>
      <c r="E40" s="421"/>
      <c r="F40" s="421"/>
      <c r="G40" s="421"/>
      <c r="H40" s="421"/>
      <c r="I40" s="421"/>
      <c r="J40" s="421"/>
      <c r="K40" s="421"/>
      <c r="L40" s="421"/>
    </row>
    <row r="41" spans="1:12" ht="19.5" customHeight="1" thickTop="1" thickBot="1" x14ac:dyDescent="0.4">
      <c r="A41" s="23"/>
      <c r="B41" s="344" t="s">
        <v>439</v>
      </c>
      <c r="C41" s="349"/>
      <c r="D41" s="349"/>
      <c r="E41" s="349"/>
      <c r="F41" s="345"/>
      <c r="G41" s="345"/>
      <c r="H41" s="345"/>
      <c r="I41" s="345"/>
      <c r="J41" s="345"/>
      <c r="K41" s="345"/>
      <c r="L41" s="346"/>
    </row>
    <row r="42" spans="1:12" ht="13.5" thickTop="1" x14ac:dyDescent="0.2">
      <c r="A42" s="23"/>
      <c r="B42" s="422"/>
      <c r="C42" s="355"/>
      <c r="D42" s="355"/>
      <c r="E42" s="355"/>
      <c r="F42" s="355"/>
      <c r="G42" s="355"/>
      <c r="H42" s="355"/>
      <c r="I42" s="355"/>
      <c r="J42" s="355"/>
      <c r="K42" s="355"/>
      <c r="L42" s="356"/>
    </row>
    <row r="43" spans="1:12" x14ac:dyDescent="0.2">
      <c r="A43" s="23"/>
      <c r="B43" s="350" t="s">
        <v>198</v>
      </c>
      <c r="C43" s="351" t="s">
        <v>344</v>
      </c>
      <c r="D43" s="351"/>
      <c r="E43" s="351"/>
      <c r="F43" s="351" t="s">
        <v>202</v>
      </c>
      <c r="G43" s="351"/>
      <c r="H43" s="351" t="s">
        <v>11</v>
      </c>
      <c r="I43" s="337"/>
      <c r="J43" s="351" t="s">
        <v>416</v>
      </c>
      <c r="K43" s="351"/>
      <c r="L43" s="338"/>
    </row>
    <row r="44" spans="1:12" x14ac:dyDescent="0.2">
      <c r="A44" s="23"/>
      <c r="B44" s="357"/>
      <c r="C44" s="358" t="s">
        <v>345</v>
      </c>
      <c r="D44" s="358"/>
      <c r="E44" s="358"/>
      <c r="F44" s="359" t="s">
        <v>173</v>
      </c>
      <c r="G44" s="337"/>
      <c r="H44" s="416"/>
      <c r="I44" s="337"/>
      <c r="J44" s="365">
        <v>0.04</v>
      </c>
      <c r="K44" s="358"/>
      <c r="L44" s="338"/>
    </row>
    <row r="45" spans="1:12" x14ac:dyDescent="0.2">
      <c r="A45" s="23"/>
      <c r="B45" s="357"/>
      <c r="C45" s="358" t="s">
        <v>353</v>
      </c>
      <c r="D45" s="358"/>
      <c r="E45" s="358"/>
      <c r="F45" s="359" t="s">
        <v>162</v>
      </c>
      <c r="G45" s="337"/>
      <c r="H45" s="365">
        <f>'Power Plant Config'!H17</f>
        <v>0</v>
      </c>
      <c r="I45" s="337"/>
      <c r="J45" s="358"/>
      <c r="K45" s="358"/>
      <c r="L45" s="338"/>
    </row>
    <row r="46" spans="1:12" x14ac:dyDescent="0.2">
      <c r="A46" s="23"/>
      <c r="B46" s="336"/>
      <c r="C46" s="351"/>
      <c r="D46" s="351"/>
      <c r="E46" s="351"/>
      <c r="F46" s="366"/>
      <c r="G46" s="351"/>
      <c r="H46" s="358"/>
      <c r="I46" s="337"/>
      <c r="J46" s="337"/>
      <c r="K46" s="337"/>
      <c r="L46" s="338"/>
    </row>
    <row r="47" spans="1:12" ht="13.5" thickBot="1" x14ac:dyDescent="0.25">
      <c r="A47" s="23"/>
      <c r="B47" s="340"/>
      <c r="C47" s="341"/>
      <c r="D47" s="341"/>
      <c r="E47" s="341"/>
      <c r="F47" s="341"/>
      <c r="G47" s="341"/>
      <c r="H47" s="341"/>
      <c r="I47" s="341"/>
      <c r="J47" s="341"/>
      <c r="K47" s="341"/>
      <c r="L47" s="342"/>
    </row>
    <row r="48" spans="1:12" ht="14.25" thickTop="1" thickBot="1" x14ac:dyDescent="0.25">
      <c r="B48" s="421"/>
      <c r="C48" s="421"/>
      <c r="D48" s="421"/>
      <c r="E48" s="421"/>
      <c r="F48" s="421"/>
      <c r="G48" s="421"/>
      <c r="H48" s="421"/>
      <c r="I48" s="421"/>
      <c r="J48" s="421"/>
      <c r="K48" s="421"/>
      <c r="L48" s="421"/>
    </row>
    <row r="49" spans="2:12" ht="19.5" customHeight="1" thickTop="1" thickBot="1" x14ac:dyDescent="0.4">
      <c r="B49" s="344" t="s">
        <v>440</v>
      </c>
      <c r="C49" s="349"/>
      <c r="D49" s="349"/>
      <c r="E49" s="349"/>
      <c r="F49" s="345"/>
      <c r="G49" s="345"/>
      <c r="H49" s="345"/>
      <c r="I49" s="345"/>
      <c r="J49" s="345"/>
      <c r="K49" s="345"/>
      <c r="L49" s="346"/>
    </row>
    <row r="50" spans="2:12" ht="13.5" thickTop="1" x14ac:dyDescent="0.2">
      <c r="B50" s="422"/>
      <c r="C50" s="355"/>
      <c r="D50" s="355"/>
      <c r="E50" s="355"/>
      <c r="F50" s="355"/>
      <c r="G50" s="355"/>
      <c r="H50" s="355"/>
      <c r="I50" s="355"/>
      <c r="J50" s="355"/>
      <c r="K50" s="355"/>
      <c r="L50" s="356"/>
    </row>
    <row r="51" spans="2:12" x14ac:dyDescent="0.2">
      <c r="B51" s="350" t="s">
        <v>198</v>
      </c>
      <c r="C51" s="351" t="s">
        <v>175</v>
      </c>
      <c r="D51" s="351"/>
      <c r="E51" s="351"/>
      <c r="F51" s="351" t="s">
        <v>202</v>
      </c>
      <c r="G51" s="351"/>
      <c r="H51" s="351" t="s">
        <v>11</v>
      </c>
      <c r="I51" s="337"/>
      <c r="J51" s="358"/>
      <c r="K51" s="351"/>
      <c r="L51" s="338"/>
    </row>
    <row r="52" spans="2:12" x14ac:dyDescent="0.2">
      <c r="B52" s="357"/>
      <c r="C52" s="358" t="s">
        <v>272</v>
      </c>
      <c r="D52" s="358"/>
      <c r="E52" s="358"/>
      <c r="F52" s="359" t="s">
        <v>237</v>
      </c>
      <c r="G52" s="337"/>
      <c r="H52" s="412">
        <f>'Labor - NG LNG'!E18</f>
        <v>0</v>
      </c>
      <c r="I52" s="337"/>
      <c r="J52" s="358"/>
      <c r="K52" s="358"/>
      <c r="L52" s="338"/>
    </row>
    <row r="53" spans="2:12" x14ac:dyDescent="0.2">
      <c r="B53" s="336"/>
      <c r="C53" s="351"/>
      <c r="D53" s="351"/>
      <c r="E53" s="351"/>
      <c r="F53" s="366"/>
      <c r="G53" s="351"/>
      <c r="H53" s="358"/>
      <c r="I53" s="337"/>
      <c r="J53" s="358"/>
      <c r="K53" s="337"/>
      <c r="L53" s="338"/>
    </row>
    <row r="54" spans="2:12" x14ac:dyDescent="0.2">
      <c r="B54" s="350" t="s">
        <v>199</v>
      </c>
      <c r="C54" s="351" t="s">
        <v>273</v>
      </c>
      <c r="D54" s="351"/>
      <c r="E54" s="351"/>
      <c r="F54" s="351" t="s">
        <v>202</v>
      </c>
      <c r="G54" s="351"/>
      <c r="H54" s="351" t="s">
        <v>11</v>
      </c>
      <c r="I54" s="337"/>
      <c r="J54" s="358"/>
      <c r="K54" s="351"/>
      <c r="L54" s="338"/>
    </row>
    <row r="55" spans="2:12" x14ac:dyDescent="0.2">
      <c r="B55" s="357"/>
      <c r="C55" s="358" t="s">
        <v>512</v>
      </c>
      <c r="D55" s="358"/>
      <c r="E55" s="358"/>
      <c r="F55" s="359" t="s">
        <v>237</v>
      </c>
      <c r="G55" s="337"/>
      <c r="H55" s="412">
        <f>H22*H37*365</f>
        <v>0</v>
      </c>
      <c r="I55" s="337"/>
      <c r="J55" s="358"/>
      <c r="K55" s="358"/>
      <c r="L55" s="338"/>
    </row>
    <row r="56" spans="2:12" x14ac:dyDescent="0.2">
      <c r="B56" s="357"/>
      <c r="C56" s="358" t="s">
        <v>314</v>
      </c>
      <c r="D56" s="358"/>
      <c r="E56" s="358"/>
      <c r="F56" s="359" t="s">
        <v>237</v>
      </c>
      <c r="G56" s="337"/>
      <c r="H56" s="412" t="e">
        <f>H23*H38*365</f>
        <v>#DIV/0!</v>
      </c>
      <c r="I56" s="337"/>
      <c r="J56" s="358"/>
      <c r="K56" s="358"/>
      <c r="L56" s="338"/>
    </row>
    <row r="57" spans="2:12" x14ac:dyDescent="0.2">
      <c r="B57" s="336"/>
      <c r="C57" s="351"/>
      <c r="D57" s="351"/>
      <c r="E57" s="351"/>
      <c r="F57" s="366"/>
      <c r="G57" s="337"/>
      <c r="H57" s="429"/>
      <c r="I57" s="337"/>
      <c r="J57" s="358"/>
      <c r="K57" s="429"/>
      <c r="L57" s="338"/>
    </row>
    <row r="58" spans="2:12" x14ac:dyDescent="0.2">
      <c r="B58" s="336"/>
      <c r="C58" s="337"/>
      <c r="D58" s="337"/>
      <c r="E58" s="337"/>
      <c r="F58" s="351" t="s">
        <v>202</v>
      </c>
      <c r="G58" s="351"/>
      <c r="H58" s="351" t="s">
        <v>11</v>
      </c>
      <c r="I58" s="337"/>
      <c r="J58" s="358"/>
      <c r="K58" s="351"/>
      <c r="L58" s="338"/>
    </row>
    <row r="59" spans="2:12" x14ac:dyDescent="0.2">
      <c r="B59" s="336"/>
      <c r="C59" s="378" t="s">
        <v>274</v>
      </c>
      <c r="D59" s="378"/>
      <c r="E59" s="351"/>
      <c r="F59" s="359" t="s">
        <v>237</v>
      </c>
      <c r="G59" s="337"/>
      <c r="H59" s="423" t="e">
        <f>SUM(H52,H55:H56)</f>
        <v>#DIV/0!</v>
      </c>
      <c r="I59" s="337"/>
      <c r="J59" s="358"/>
      <c r="K59" s="429"/>
      <c r="L59" s="338"/>
    </row>
    <row r="60" spans="2:12" ht="13.5" thickBot="1" x14ac:dyDescent="0.25">
      <c r="B60" s="340"/>
      <c r="C60" s="341"/>
      <c r="D60" s="341"/>
      <c r="E60" s="341"/>
      <c r="F60" s="341"/>
      <c r="G60" s="341"/>
      <c r="H60" s="341"/>
      <c r="I60" s="341"/>
      <c r="J60" s="341"/>
      <c r="K60" s="341"/>
      <c r="L60" s="342"/>
    </row>
    <row r="61" spans="2:12" ht="14.25" thickTop="1" thickBot="1" x14ac:dyDescent="0.25">
      <c r="B61" s="421"/>
      <c r="C61" s="421"/>
      <c r="D61" s="421"/>
      <c r="E61" s="421"/>
      <c r="F61" s="421"/>
      <c r="G61" s="421"/>
      <c r="H61" s="421"/>
      <c r="I61" s="421"/>
      <c r="J61" s="421"/>
      <c r="K61" s="421"/>
      <c r="L61" s="421"/>
    </row>
    <row r="62" spans="2:12" ht="24.75" thickTop="1" thickBot="1" x14ac:dyDescent="0.4">
      <c r="B62" s="344" t="s">
        <v>441</v>
      </c>
      <c r="C62" s="349"/>
      <c r="D62" s="349"/>
      <c r="E62" s="349"/>
      <c r="F62" s="345"/>
      <c r="G62" s="345"/>
      <c r="H62" s="345"/>
      <c r="I62" s="345"/>
      <c r="J62" s="345"/>
      <c r="K62" s="345"/>
      <c r="L62" s="346"/>
    </row>
    <row r="63" spans="2:12" ht="13.5" thickTop="1" x14ac:dyDescent="0.2">
      <c r="B63" s="422"/>
      <c r="C63" s="355"/>
      <c r="D63" s="355"/>
      <c r="E63" s="355"/>
      <c r="F63" s="355"/>
      <c r="G63" s="355"/>
      <c r="H63" s="355"/>
      <c r="I63" s="355"/>
      <c r="J63" s="355"/>
      <c r="K63" s="355"/>
      <c r="L63" s="356"/>
    </row>
    <row r="64" spans="2:12" x14ac:dyDescent="0.2">
      <c r="B64" s="350" t="s">
        <v>198</v>
      </c>
      <c r="C64" s="351" t="s">
        <v>513</v>
      </c>
      <c r="D64" s="351"/>
      <c r="E64" s="351"/>
      <c r="F64" s="351" t="s">
        <v>202</v>
      </c>
      <c r="G64" s="351"/>
      <c r="H64" s="351" t="s">
        <v>11</v>
      </c>
      <c r="I64" s="337"/>
      <c r="J64" s="358"/>
      <c r="K64" s="351"/>
      <c r="L64" s="338"/>
    </row>
    <row r="65" spans="1:12" x14ac:dyDescent="0.2">
      <c r="B65" s="357"/>
      <c r="C65" s="358" t="s">
        <v>514</v>
      </c>
      <c r="D65" s="358"/>
      <c r="E65" s="358"/>
      <c r="F65" s="359" t="s">
        <v>303</v>
      </c>
      <c r="G65" s="337"/>
      <c r="H65" s="412">
        <f>H44*H45*24*1000*365</f>
        <v>0</v>
      </c>
      <c r="I65" s="337"/>
      <c r="J65" s="358"/>
      <c r="K65" s="358"/>
      <c r="L65" s="338"/>
    </row>
    <row r="66" spans="1:12" x14ac:dyDescent="0.2">
      <c r="B66" s="336"/>
      <c r="C66" s="351"/>
      <c r="D66" s="351"/>
      <c r="E66" s="351"/>
      <c r="F66" s="366"/>
      <c r="G66" s="351"/>
      <c r="H66" s="358"/>
      <c r="I66" s="337"/>
      <c r="J66" s="358"/>
      <c r="K66" s="337"/>
      <c r="L66" s="338"/>
    </row>
    <row r="67" spans="1:12" x14ac:dyDescent="0.2">
      <c r="B67" s="350" t="s">
        <v>199</v>
      </c>
      <c r="C67" s="351" t="s">
        <v>346</v>
      </c>
      <c r="D67" s="351"/>
      <c r="E67" s="351"/>
      <c r="F67" s="351" t="s">
        <v>202</v>
      </c>
      <c r="G67" s="351"/>
      <c r="H67" s="351" t="s">
        <v>11</v>
      </c>
      <c r="I67" s="337"/>
      <c r="J67" s="358"/>
      <c r="K67" s="351"/>
      <c r="L67" s="338"/>
    </row>
    <row r="68" spans="1:12" x14ac:dyDescent="0.2">
      <c r="B68" s="357"/>
      <c r="C68" s="358" t="s">
        <v>347</v>
      </c>
      <c r="D68" s="358"/>
      <c r="E68" s="358"/>
      <c r="F68" s="359" t="s">
        <v>237</v>
      </c>
      <c r="G68" s="337"/>
      <c r="H68" s="430">
        <v>0</v>
      </c>
      <c r="I68" s="337"/>
      <c r="J68" s="358"/>
      <c r="K68" s="358"/>
      <c r="L68" s="338"/>
    </row>
    <row r="69" spans="1:12" x14ac:dyDescent="0.2">
      <c r="B69" s="357"/>
      <c r="C69" s="358"/>
      <c r="D69" s="358"/>
      <c r="E69" s="358"/>
      <c r="F69" s="366"/>
      <c r="G69" s="337"/>
      <c r="H69" s="431"/>
      <c r="I69" s="337"/>
      <c r="J69" s="358"/>
      <c r="K69" s="358"/>
      <c r="L69" s="338"/>
    </row>
    <row r="70" spans="1:12" x14ac:dyDescent="0.2">
      <c r="B70" s="357"/>
      <c r="C70" s="337"/>
      <c r="D70" s="337"/>
      <c r="E70" s="337"/>
      <c r="F70" s="351" t="s">
        <v>202</v>
      </c>
      <c r="G70" s="351"/>
      <c r="H70" s="351" t="s">
        <v>11</v>
      </c>
      <c r="I70" s="337"/>
      <c r="J70" s="358"/>
      <c r="K70" s="358"/>
      <c r="L70" s="338"/>
    </row>
    <row r="71" spans="1:12" x14ac:dyDescent="0.2">
      <c r="B71" s="357"/>
      <c r="C71" s="351" t="s">
        <v>348</v>
      </c>
      <c r="D71" s="351"/>
      <c r="E71" s="351"/>
      <c r="F71" s="359" t="s">
        <v>237</v>
      </c>
      <c r="G71" s="337"/>
      <c r="H71" s="432">
        <f>H65+H68</f>
        <v>0</v>
      </c>
      <c r="I71" s="337"/>
      <c r="J71" s="358"/>
      <c r="K71" s="358"/>
      <c r="L71" s="338"/>
    </row>
    <row r="72" spans="1:12" ht="13.5" thickBot="1" x14ac:dyDescent="0.25">
      <c r="B72" s="340"/>
      <c r="C72" s="341"/>
      <c r="D72" s="341"/>
      <c r="E72" s="341"/>
      <c r="F72" s="341"/>
      <c r="G72" s="341"/>
      <c r="H72" s="341"/>
      <c r="I72" s="341"/>
      <c r="J72" s="341"/>
      <c r="K72" s="341"/>
      <c r="L72" s="342"/>
    </row>
    <row r="73" spans="1:12" ht="18.75" thickTop="1" x14ac:dyDescent="0.25">
      <c r="A73" s="215"/>
      <c r="I73" s="23"/>
      <c r="J73" s="23"/>
      <c r="K73" s="23"/>
    </row>
    <row r="75" spans="1:12" x14ac:dyDescent="0.2">
      <c r="I75" s="23"/>
    </row>
  </sheetData>
  <sheetProtection algorithmName="SHA-512" hashValue="txSo+NShvO3E75djckVj7a5LW6gDdfO7A0pcbh59BoSL0/lebWaQ2r2e5enDkkuYlgsIVpFSFOmRYXQVx1yeBQ==" saltValue="QI1FKtn2uGJBEwHiQ0iVww==" spinCount="100000" sheet="1" objects="1" scenarios="1"/>
  <mergeCells count="6">
    <mergeCell ref="B8:L8"/>
    <mergeCell ref="C16:K16"/>
    <mergeCell ref="C29:H29"/>
    <mergeCell ref="E4:K4"/>
    <mergeCell ref="E6:K6"/>
    <mergeCell ref="E5:K5"/>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60</vt:i4>
      </vt:variant>
    </vt:vector>
  </HeadingPairs>
  <TitlesOfParts>
    <vt:vector size="97" baseType="lpstr">
      <vt:lpstr>Config</vt:lpstr>
      <vt:lpstr>Project Info</vt:lpstr>
      <vt:lpstr>Desalination Info</vt:lpstr>
      <vt:lpstr>Energy Use</vt:lpstr>
      <vt:lpstr>Scenarios </vt:lpstr>
      <vt:lpstr>LCC Assumptions</vt:lpstr>
      <vt:lpstr>Power Plant Config</vt:lpstr>
      <vt:lpstr>NG LNG - CAP</vt:lpstr>
      <vt:lpstr>NG LNG - O&amp;M</vt:lpstr>
      <vt:lpstr>NG LNG- GHG</vt:lpstr>
      <vt:lpstr>Hybrid Power</vt:lpstr>
      <vt:lpstr>Hybrid - CAP</vt:lpstr>
      <vt:lpstr>Hybrid - O&amp;M</vt:lpstr>
      <vt:lpstr>Hybrid - GHG</vt:lpstr>
      <vt:lpstr>Grid - CAP </vt:lpstr>
      <vt:lpstr>Grid - O&amp;M</vt:lpstr>
      <vt:lpstr>Grid - GHG</vt:lpstr>
      <vt:lpstr>Output - NG LNG </vt:lpstr>
      <vt:lpstr>Output - Hybrid</vt:lpstr>
      <vt:lpstr>Output - Grid</vt:lpstr>
      <vt:lpstr>Output - NG LNG vs Grid</vt:lpstr>
      <vt:lpstr>Output - NG LNG vs Hybrid</vt:lpstr>
      <vt:lpstr>Output - Hybrid vs Grid</vt:lpstr>
      <vt:lpstr>Output-NG LNG vs Hybrid vs Grid</vt:lpstr>
      <vt:lpstr>Labor - NG LNG</vt:lpstr>
      <vt:lpstr>Labor - Hybrid Engines</vt:lpstr>
      <vt:lpstr>Labor - Hybrid Grid</vt:lpstr>
      <vt:lpstr>Labor - Grid</vt:lpstr>
      <vt:lpstr>LCC Assumption - Hidden</vt:lpstr>
      <vt:lpstr>Energy, Labor Hidden</vt:lpstr>
      <vt:lpstr>OPT 1 LCC Capital </vt:lpstr>
      <vt:lpstr>OPT 1 LCC O&amp;M</vt:lpstr>
      <vt:lpstr>OPT 2 LCC Capital</vt:lpstr>
      <vt:lpstr>OPT 2 LCC O&amp;M</vt:lpstr>
      <vt:lpstr>OPT 3 LCC Capital</vt:lpstr>
      <vt:lpstr>OPT 3 LCC O&amp;M</vt:lpstr>
      <vt:lpstr>DropDown</vt:lpstr>
      <vt:lpstr>Arts</vt:lpstr>
      <vt:lpstr>BondInt</vt:lpstr>
      <vt:lpstr>BondMat</vt:lpstr>
      <vt:lpstr>Bondsoft</vt:lpstr>
      <vt:lpstr>BondSofts</vt:lpstr>
      <vt:lpstr>CapCostConting</vt:lpstr>
      <vt:lpstr>CapitalTrtmt</vt:lpstr>
      <vt:lpstr>CellColor</vt:lpstr>
      <vt:lpstr>CostEscalCap</vt:lpstr>
      <vt:lpstr>CostEscalOM</vt:lpstr>
      <vt:lpstr>DiscRat</vt:lpstr>
      <vt:lpstr>ElecGrowth</vt:lpstr>
      <vt:lpstr>EPCBaseYear</vt:lpstr>
      <vt:lpstr>FirstOps</vt:lpstr>
      <vt:lpstr>Grid_GHG_Annual_Emissions</vt:lpstr>
      <vt:lpstr>Hybrid_GHG_Annual_Emissions</vt:lpstr>
      <vt:lpstr>LaborOverhead</vt:lpstr>
      <vt:lpstr>LCCPeriod</vt:lpstr>
      <vt:lpstr>LLC_Assumptions_CapitalTreatment_Sel</vt:lpstr>
      <vt:lpstr>OMUnitCosts</vt:lpstr>
      <vt:lpstr>Onsite_GHG_Annual_Emissions</vt:lpstr>
      <vt:lpstr>PresentYear</vt:lpstr>
      <vt:lpstr>'Desalination Info'!Print_Area</vt:lpstr>
      <vt:lpstr>'Energy Use'!Print_Area</vt:lpstr>
      <vt:lpstr>'Energy, Labor Hidden'!Print_Area</vt:lpstr>
      <vt:lpstr>'Hybrid Power'!Print_Area</vt:lpstr>
      <vt:lpstr>'LCC Assumption - Hidden'!Print_Area</vt:lpstr>
      <vt:lpstr>'NG LNG - CAP'!Print_Area</vt:lpstr>
      <vt:lpstr>'NG LNG - O&amp;M'!Print_Area</vt:lpstr>
      <vt:lpstr>'NG LNG- GHG'!Print_Area</vt:lpstr>
      <vt:lpstr>'OPT 1 LCC Capital '!Print_Area</vt:lpstr>
      <vt:lpstr>'OPT 1 LCC O&amp;M'!Print_Area</vt:lpstr>
      <vt:lpstr>'OPT 2 LCC Capital'!Print_Area</vt:lpstr>
      <vt:lpstr>'OPT 2 LCC O&amp;M'!Print_Area</vt:lpstr>
      <vt:lpstr>'OPT 3 LCC Capital'!Print_Area</vt:lpstr>
      <vt:lpstr>'OPT 3 LCC O&amp;M'!Print_Area</vt:lpstr>
      <vt:lpstr>'Power Plant Config'!Print_Area</vt:lpstr>
      <vt:lpstr>'Project Info'!Print_Area</vt:lpstr>
      <vt:lpstr>'Scenarios '!Print_Area</vt:lpstr>
      <vt:lpstr>'Energy, Labor Hidden'!Print_Titles</vt:lpstr>
      <vt:lpstr>'OPT 1 LCC Capital '!Print_Titles</vt:lpstr>
      <vt:lpstr>'OPT 1 LCC O&amp;M'!Print_Titles</vt:lpstr>
      <vt:lpstr>'OPT 2 LCC Capital'!Print_Titles</vt:lpstr>
      <vt:lpstr>'OPT 2 LCC O&amp;M'!Print_Titles</vt:lpstr>
      <vt:lpstr>'OPT 3 LCC Capital'!Print_Titles</vt:lpstr>
      <vt:lpstr>'OPT 3 LCC O&amp;M'!Print_Titles</vt:lpstr>
      <vt:lpstr>'OPT 2 LCC O&amp;M'!RateSQ</vt:lpstr>
      <vt:lpstr>'OPT 3 LCC O&amp;M'!RateSQ</vt:lpstr>
      <vt:lpstr>RateSQ</vt:lpstr>
      <vt:lpstr>SalesTax</vt:lpstr>
      <vt:lpstr>Scenario_Grid_Complete_value</vt:lpstr>
      <vt:lpstr>Scenario_Hybrid_Complete_value</vt:lpstr>
      <vt:lpstr>Scenario_Oniste_Complete_value</vt:lpstr>
      <vt:lpstr>shtScenarios_ChkBox_Grid_Value</vt:lpstr>
      <vt:lpstr>shtScenarios_ChkBox_Hybrid_Value</vt:lpstr>
      <vt:lpstr>shtScenarios_ChkBox_Onsite_Value</vt:lpstr>
      <vt:lpstr>shtScenarios_ChkBox_Onsite_Valule</vt:lpstr>
      <vt:lpstr>'OPT 2 LCC O&amp;M'!SQ</vt:lpstr>
      <vt:lpstr>'OPT 3 LCC O&amp;M'!SQ</vt:lpstr>
      <vt:lpstr>SQ</vt:lpstr>
    </vt:vector>
  </TitlesOfParts>
  <Company>King County - DNRP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MettePaula</dc:creator>
  <cp:lastModifiedBy>Carla Cherchi</cp:lastModifiedBy>
  <cp:lastPrinted>2015-04-30T20:29:31Z</cp:lastPrinted>
  <dcterms:created xsi:type="dcterms:W3CDTF">2005-11-15T21:25:16Z</dcterms:created>
  <dcterms:modified xsi:type="dcterms:W3CDTF">2016-01-08T22:07:08Z</dcterms:modified>
</cp:coreProperties>
</file>